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drawings/drawing18.xml" ContentType="application/vnd.openxmlformats-officedocument.drawing+xml"/>
  <Override PartName="/xl/tables/table17.xml" ContentType="application/vnd.openxmlformats-officedocument.spreadsheetml.table+xml"/>
  <Override PartName="/xl/drawings/drawing19.xml" ContentType="application/vnd.openxmlformats-officedocument.drawing+xml"/>
  <Override PartName="/xl/tables/table18.xml" ContentType="application/vnd.openxmlformats-officedocument.spreadsheetml.table+xml"/>
  <Override PartName="/xl/drawings/drawing20.xml" ContentType="application/vnd.openxmlformats-officedocument.drawing+xml"/>
  <Override PartName="/xl/tables/table19.xml" ContentType="application/vnd.openxmlformats-officedocument.spreadsheetml.table+xml"/>
  <Override PartName="/xl/drawings/drawing21.xml" ContentType="application/vnd.openxmlformats-officedocument.drawing+xml"/>
  <Override PartName="/xl/tables/table20.xml" ContentType="application/vnd.openxmlformats-officedocument.spreadsheetml.table+xml"/>
  <Override PartName="/xl/drawings/drawing22.xml" ContentType="application/vnd.openxmlformats-officedocument.drawing+xml"/>
  <Override PartName="/xl/tables/table21.xml" ContentType="application/vnd.openxmlformats-officedocument.spreadsheetml.table+xml"/>
  <Override PartName="/xl/drawings/drawing23.xml" ContentType="application/vnd.openxmlformats-officedocument.drawing+xml"/>
  <Override PartName="/xl/tables/table22.xml" ContentType="application/vnd.openxmlformats-officedocument.spreadsheetml.table+xml"/>
  <Override PartName="/xl/drawings/drawing24.xml" ContentType="application/vnd.openxmlformats-officedocument.drawing+xml"/>
  <Override PartName="/xl/tables/table23.xml" ContentType="application/vnd.openxmlformats-officedocument.spreadsheetml.table+xml"/>
  <Override PartName="/xl/drawings/drawing25.xml" ContentType="application/vnd.openxmlformats-officedocument.drawing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eitc.sharepoint.com/sites/Payroll/Payroll Processing/PAYROLL/Pay Schedules/2026/"/>
    </mc:Choice>
  </mc:AlternateContent>
  <xr:revisionPtr revIDLastSave="49" documentId="8_{4ECE3DA2-124B-4903-93E0-3575D6D096CC}" xr6:coauthVersionLast="47" xr6:coauthVersionMax="47" xr10:uidLastSave="{FA425EE1-C512-4E53-8431-80A66ED35111}"/>
  <bookViews>
    <workbookView xWindow="-28920" yWindow="-120" windowWidth="29040" windowHeight="15720" firstSheet="17" activeTab="24" xr2:uid="{00000000-000D-0000-FFFF-FFFF00000000}"/>
  </bookViews>
  <sheets>
    <sheet name="Instructions" sheetId="30" r:id="rId1"/>
    <sheet name="Jan 1-Jan 15" sheetId="4" r:id="rId2"/>
    <sheet name="Jan 16- Jan 31" sheetId="6" r:id="rId3"/>
    <sheet name="Feb 1 - Feb 15" sheetId="17" r:id="rId4"/>
    <sheet name="Feb 16 - Feb 28" sheetId="18" r:id="rId5"/>
    <sheet name="Mar 1 - Mar 15" sheetId="19" r:id="rId6"/>
    <sheet name="Mar 16 - Mar 31" sheetId="20" r:id="rId7"/>
    <sheet name="Apr 1 - Apr 15" sheetId="23" r:id="rId8"/>
    <sheet name="Apr 16 - Apr 30" sheetId="22" r:id="rId9"/>
    <sheet name="May 1 - May 15" sheetId="24" r:id="rId10"/>
    <sheet name="May 16 - May 31" sheetId="25" r:id="rId11"/>
    <sheet name="June 1 - June 15" sheetId="26" r:id="rId12"/>
    <sheet name="June 16 - June 30" sheetId="27" r:id="rId13"/>
    <sheet name="July 1 - July 15" sheetId="28" r:id="rId14"/>
    <sheet name="July 16-July 31" sheetId="32" r:id="rId15"/>
    <sheet name="Aug 1 - Aug 15" sheetId="31" r:id="rId16"/>
    <sheet name="Aug 16 - Aug 31" sheetId="33" r:id="rId17"/>
    <sheet name="Sept 1 - Sept 15" sheetId="34" r:id="rId18"/>
    <sheet name="Sept 16 - Sept 30" sheetId="35" r:id="rId19"/>
    <sheet name="Oct 1 - Oct 15" sheetId="36" r:id="rId20"/>
    <sheet name="Oct 16 - Oct 31" sheetId="37" r:id="rId21"/>
    <sheet name="Nov 1 - Nov 15" sheetId="38" r:id="rId22"/>
    <sheet name="Nov 16-Nov 30" sheetId="39" r:id="rId23"/>
    <sheet name="Dec 1 - Dec 15" sheetId="40" r:id="rId24"/>
    <sheet name="Dec 16 - Dec 31" sheetId="41" r:id="rId2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1" l="1"/>
  <c r="E25" i="41"/>
  <c r="D25" i="41"/>
  <c r="C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25" i="41" s="1"/>
  <c r="B9" i="41"/>
  <c r="A9" i="41" s="1"/>
  <c r="F24" i="40"/>
  <c r="E24" i="40"/>
  <c r="D24" i="40"/>
  <c r="C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24" i="40" s="1"/>
  <c r="B9" i="40"/>
  <c r="B10" i="40" s="1"/>
  <c r="F24" i="39"/>
  <c r="E24" i="39"/>
  <c r="D24" i="39"/>
  <c r="C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24" i="39" s="1"/>
  <c r="B9" i="39"/>
  <c r="B10" i="39" s="1"/>
  <c r="F24" i="38"/>
  <c r="E24" i="38"/>
  <c r="D24" i="38"/>
  <c r="C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24" i="38" s="1"/>
  <c r="B9" i="38"/>
  <c r="B10" i="38" s="1"/>
  <c r="A9" i="38"/>
  <c r="F25" i="37"/>
  <c r="E25" i="37"/>
  <c r="D25" i="37"/>
  <c r="C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25" i="37" s="1"/>
  <c r="B9" i="37"/>
  <c r="B10" i="37" s="1"/>
  <c r="A9" i="37"/>
  <c r="F24" i="36"/>
  <c r="E24" i="36"/>
  <c r="D24" i="36"/>
  <c r="C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24" i="36" s="1"/>
  <c r="B9" i="36"/>
  <c r="B10" i="36" s="1"/>
  <c r="A9" i="36"/>
  <c r="F24" i="35"/>
  <c r="E24" i="35"/>
  <c r="D24" i="35"/>
  <c r="C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24" i="35" s="1"/>
  <c r="B9" i="35"/>
  <c r="B10" i="35" s="1"/>
  <c r="A9" i="35"/>
  <c r="F24" i="34"/>
  <c r="E24" i="34"/>
  <c r="D24" i="34"/>
  <c r="C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24" i="34" s="1"/>
  <c r="B9" i="34"/>
  <c r="A9" i="34" s="1"/>
  <c r="F25" i="33"/>
  <c r="E25" i="33"/>
  <c r="D25" i="33"/>
  <c r="C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25" i="33" s="1"/>
  <c r="B9" i="33"/>
  <c r="B10" i="33" s="1"/>
  <c r="A9" i="33"/>
  <c r="F24" i="31"/>
  <c r="E24" i="31"/>
  <c r="D24" i="31"/>
  <c r="C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24" i="31" s="1"/>
  <c r="B9" i="31"/>
  <c r="A9" i="31" s="1"/>
  <c r="F25" i="32"/>
  <c r="E25" i="32"/>
  <c r="D25" i="32"/>
  <c r="C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25" i="32" s="1"/>
  <c r="B9" i="32"/>
  <c r="B10" i="32" s="1"/>
  <c r="A9" i="32"/>
  <c r="F24" i="28"/>
  <c r="E24" i="28"/>
  <c r="D24" i="28"/>
  <c r="C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24" i="28" s="1"/>
  <c r="B9" i="28"/>
  <c r="A9" i="28" s="1"/>
  <c r="F24" i="27"/>
  <c r="E24" i="27"/>
  <c r="D24" i="27"/>
  <c r="C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24" i="27" s="1"/>
  <c r="B9" i="27"/>
  <c r="B10" i="27" s="1"/>
  <c r="B9" i="26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A23" i="26" s="1"/>
  <c r="B9" i="25"/>
  <c r="B9" i="24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A23" i="24" s="1"/>
  <c r="B9" i="22"/>
  <c r="B10" i="22" s="1"/>
  <c r="B11" i="22" s="1"/>
  <c r="B9" i="23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A23" i="23" s="1"/>
  <c r="B9" i="20"/>
  <c r="G9" i="20"/>
  <c r="G10" i="20"/>
  <c r="B9" i="19"/>
  <c r="B10" i="19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9" i="18"/>
  <c r="A9" i="40" l="1"/>
  <c r="B10" i="18"/>
  <c r="A9" i="18"/>
  <c r="A9" i="20"/>
  <c r="B10" i="20"/>
  <c r="A10" i="20" s="1"/>
  <c r="B12" i="22"/>
  <c r="B13" i="22" s="1"/>
  <c r="A11" i="22"/>
  <c r="B10" i="25"/>
  <c r="A9" i="25"/>
  <c r="B11" i="37"/>
  <c r="A10" i="37"/>
  <c r="B10" i="41"/>
  <c r="B11" i="40"/>
  <c r="A10" i="40"/>
  <c r="B11" i="39"/>
  <c r="A10" i="39"/>
  <c r="A9" i="39"/>
  <c r="B12" i="39"/>
  <c r="A11" i="39"/>
  <c r="B11" i="38"/>
  <c r="A10" i="38"/>
  <c r="B12" i="37"/>
  <c r="A11" i="37"/>
  <c r="A10" i="36"/>
  <c r="B11" i="36"/>
  <c r="B11" i="35"/>
  <c r="A10" i="35"/>
  <c r="B10" i="34"/>
  <c r="A10" i="33"/>
  <c r="B11" i="33"/>
  <c r="B10" i="31"/>
  <c r="A10" i="32"/>
  <c r="B11" i="32"/>
  <c r="B10" i="28"/>
  <c r="A9" i="27"/>
  <c r="A10" i="27"/>
  <c r="B11" i="27"/>
  <c r="A21" i="26"/>
  <c r="A9" i="26"/>
  <c r="A20" i="26"/>
  <c r="A14" i="26"/>
  <c r="A19" i="26"/>
  <c r="A18" i="26"/>
  <c r="A17" i="26"/>
  <c r="A15" i="26"/>
  <c r="A16" i="26"/>
  <c r="A13" i="26"/>
  <c r="A12" i="26"/>
  <c r="A11" i="26"/>
  <c r="A22" i="26"/>
  <c r="A10" i="26"/>
  <c r="A22" i="24"/>
  <c r="A21" i="24"/>
  <c r="A18" i="24"/>
  <c r="A17" i="24"/>
  <c r="A16" i="24"/>
  <c r="A12" i="24"/>
  <c r="A11" i="24"/>
  <c r="A10" i="24"/>
  <c r="A9" i="24"/>
  <c r="A20" i="24"/>
  <c r="A19" i="24"/>
  <c r="A15" i="24"/>
  <c r="A14" i="24"/>
  <c r="A13" i="24"/>
  <c r="A12" i="22"/>
  <c r="A10" i="22"/>
  <c r="A9" i="22"/>
  <c r="A12" i="23"/>
  <c r="A11" i="23"/>
  <c r="A22" i="23"/>
  <c r="A10" i="23"/>
  <c r="A21" i="23"/>
  <c r="A9" i="23"/>
  <c r="A20" i="23"/>
  <c r="A13" i="23"/>
  <c r="A19" i="23"/>
  <c r="A18" i="23"/>
  <c r="A17" i="23"/>
  <c r="A16" i="23"/>
  <c r="A15" i="23"/>
  <c r="A14" i="23"/>
  <c r="B11" i="20"/>
  <c r="B9" i="17"/>
  <c r="B9" i="6"/>
  <c r="B9" i="4"/>
  <c r="A9" i="4" s="1"/>
  <c r="B10" i="6" l="1"/>
  <c r="A9" i="6"/>
  <c r="B10" i="17"/>
  <c r="A9" i="19"/>
  <c r="B12" i="20"/>
  <c r="A11" i="20"/>
  <c r="B11" i="25"/>
  <c r="A10" i="25"/>
  <c r="B14" i="22"/>
  <c r="A13" i="22"/>
  <c r="B11" i="18"/>
  <c r="A10" i="18"/>
  <c r="B11" i="41"/>
  <c r="A10" i="41"/>
  <c r="B12" i="40"/>
  <c r="A11" i="40"/>
  <c r="B13" i="39"/>
  <c r="A12" i="39"/>
  <c r="B12" i="38"/>
  <c r="A11" i="38"/>
  <c r="B13" i="37"/>
  <c r="A12" i="37"/>
  <c r="B12" i="36"/>
  <c r="A11" i="36"/>
  <c r="B12" i="35"/>
  <c r="A11" i="35"/>
  <c r="B11" i="34"/>
  <c r="A10" i="34"/>
  <c r="A11" i="33"/>
  <c r="B12" i="33"/>
  <c r="B11" i="31"/>
  <c r="A10" i="31"/>
  <c r="B12" i="32"/>
  <c r="A11" i="32"/>
  <c r="B11" i="28"/>
  <c r="A10" i="28"/>
  <c r="B12" i="27"/>
  <c r="A11" i="27"/>
  <c r="A9" i="17"/>
  <c r="A10" i="17"/>
  <c r="B10" i="4"/>
  <c r="B12" i="18" l="1"/>
  <c r="A11" i="18"/>
  <c r="B15" i="22"/>
  <c r="A14" i="22"/>
  <c r="B12" i="25"/>
  <c r="A11" i="25"/>
  <c r="B13" i="20"/>
  <c r="A12" i="20"/>
  <c r="B11" i="17"/>
  <c r="A10" i="19"/>
  <c r="B11" i="6"/>
  <c r="A10" i="6"/>
  <c r="B12" i="41"/>
  <c r="A11" i="41"/>
  <c r="B13" i="40"/>
  <c r="A12" i="40"/>
  <c r="A13" i="39"/>
  <c r="B14" i="39"/>
  <c r="B13" i="38"/>
  <c r="A12" i="38"/>
  <c r="A13" i="37"/>
  <c r="B14" i="37"/>
  <c r="B13" i="36"/>
  <c r="A12" i="36"/>
  <c r="B13" i="35"/>
  <c r="A12" i="35"/>
  <c r="B12" i="34"/>
  <c r="A11" i="34"/>
  <c r="B13" i="33"/>
  <c r="A12" i="33"/>
  <c r="B12" i="31"/>
  <c r="A11" i="31"/>
  <c r="B13" i="32"/>
  <c r="A12" i="32"/>
  <c r="A11" i="28"/>
  <c r="B12" i="28"/>
  <c r="B13" i="27"/>
  <c r="A12" i="27"/>
  <c r="A10" i="4"/>
  <c r="B11" i="4"/>
  <c r="A11" i="4" s="1"/>
  <c r="B12" i="6" l="1"/>
  <c r="A11" i="6"/>
  <c r="B12" i="17"/>
  <c r="A11" i="19"/>
  <c r="A11" i="17"/>
  <c r="B14" i="20"/>
  <c r="A13" i="20"/>
  <c r="B13" i="25"/>
  <c r="A12" i="25"/>
  <c r="B16" i="22"/>
  <c r="A15" i="22"/>
  <c r="B13" i="18"/>
  <c r="A12" i="18"/>
  <c r="B13" i="41"/>
  <c r="A12" i="41"/>
  <c r="A13" i="40"/>
  <c r="B14" i="40"/>
  <c r="B15" i="39"/>
  <c r="A14" i="39"/>
  <c r="A13" i="38"/>
  <c r="B14" i="38"/>
  <c r="A14" i="37"/>
  <c r="B15" i="37"/>
  <c r="A13" i="36"/>
  <c r="B14" i="36"/>
  <c r="A13" i="35"/>
  <c r="B14" i="35"/>
  <c r="B13" i="34"/>
  <c r="A12" i="34"/>
  <c r="B14" i="33"/>
  <c r="A13" i="33"/>
  <c r="A12" i="31"/>
  <c r="B13" i="31"/>
  <c r="B14" i="32"/>
  <c r="A13" i="32"/>
  <c r="A12" i="28"/>
  <c r="B13" i="28"/>
  <c r="B14" i="27"/>
  <c r="A13" i="27"/>
  <c r="B12" i="4"/>
  <c r="B14" i="18" l="1"/>
  <c r="A13" i="18"/>
  <c r="B17" i="22"/>
  <c r="A16" i="22"/>
  <c r="B14" i="25"/>
  <c r="A13" i="25"/>
  <c r="B15" i="20"/>
  <c r="A14" i="20"/>
  <c r="B13" i="17"/>
  <c r="A12" i="19"/>
  <c r="A12" i="17"/>
  <c r="B13" i="6"/>
  <c r="A12" i="6"/>
  <c r="A13" i="41"/>
  <c r="B14" i="41"/>
  <c r="B15" i="40"/>
  <c r="A14" i="40"/>
  <c r="B16" i="39"/>
  <c r="A15" i="39"/>
  <c r="B15" i="38"/>
  <c r="A14" i="38"/>
  <c r="B16" i="37"/>
  <c r="A15" i="37"/>
  <c r="B15" i="36"/>
  <c r="A14" i="36"/>
  <c r="B15" i="35"/>
  <c r="A14" i="35"/>
  <c r="A13" i="34"/>
  <c r="B14" i="34"/>
  <c r="A14" i="33"/>
  <c r="B15" i="33"/>
  <c r="A13" i="31"/>
  <c r="B14" i="31"/>
  <c r="A14" i="32"/>
  <c r="B15" i="32"/>
  <c r="A13" i="28"/>
  <c r="B14" i="28"/>
  <c r="A14" i="27"/>
  <c r="B15" i="27"/>
  <c r="B13" i="4"/>
  <c r="A12" i="4"/>
  <c r="B14" i="6" l="1"/>
  <c r="A13" i="6"/>
  <c r="B14" i="17"/>
  <c r="A13" i="19"/>
  <c r="A13" i="17"/>
  <c r="B16" i="20"/>
  <c r="A15" i="20"/>
  <c r="B15" i="25"/>
  <c r="A14" i="25"/>
  <c r="B18" i="22"/>
  <c r="A17" i="22"/>
  <c r="B15" i="18"/>
  <c r="A14" i="18"/>
  <c r="B15" i="41"/>
  <c r="A14" i="41"/>
  <c r="B16" i="40"/>
  <c r="A15" i="40"/>
  <c r="B17" i="39"/>
  <c r="A16" i="39"/>
  <c r="B16" i="38"/>
  <c r="A15" i="38"/>
  <c r="B17" i="37"/>
  <c r="A16" i="37"/>
  <c r="B16" i="36"/>
  <c r="A15" i="36"/>
  <c r="B16" i="35"/>
  <c r="A15" i="35"/>
  <c r="B15" i="34"/>
  <c r="A14" i="34"/>
  <c r="B16" i="33"/>
  <c r="A15" i="33"/>
  <c r="B15" i="31"/>
  <c r="A14" i="31"/>
  <c r="B16" i="32"/>
  <c r="A15" i="32"/>
  <c r="B15" i="28"/>
  <c r="A14" i="28"/>
  <c r="B16" i="27"/>
  <c r="A15" i="27"/>
  <c r="B14" i="4"/>
  <c r="A13" i="4"/>
  <c r="B16" i="18" l="1"/>
  <c r="A15" i="18"/>
  <c r="B19" i="22"/>
  <c r="A18" i="22"/>
  <c r="B16" i="25"/>
  <c r="A15" i="25"/>
  <c r="B17" i="20"/>
  <c r="A16" i="20"/>
  <c r="B15" i="17"/>
  <c r="A14" i="19"/>
  <c r="A14" i="17"/>
  <c r="B15" i="6"/>
  <c r="A14" i="6"/>
  <c r="B16" i="41"/>
  <c r="A15" i="41"/>
  <c r="B17" i="40"/>
  <c r="A16" i="40"/>
  <c r="A17" i="39"/>
  <c r="B18" i="39"/>
  <c r="B17" i="38"/>
  <c r="A16" i="38"/>
  <c r="A17" i="37"/>
  <c r="B18" i="37"/>
  <c r="B17" i="36"/>
  <c r="A16" i="36"/>
  <c r="B17" i="35"/>
  <c r="A16" i="35"/>
  <c r="B16" i="34"/>
  <c r="A15" i="34"/>
  <c r="B17" i="33"/>
  <c r="A16" i="33"/>
  <c r="B16" i="31"/>
  <c r="A15" i="31"/>
  <c r="B17" i="32"/>
  <c r="A16" i="32"/>
  <c r="A15" i="28"/>
  <c r="B16" i="28"/>
  <c r="B17" i="27"/>
  <c r="A16" i="27"/>
  <c r="B15" i="4"/>
  <c r="A14" i="4"/>
  <c r="B16" i="6" l="1"/>
  <c r="A15" i="6"/>
  <c r="B16" i="17"/>
  <c r="A15" i="19"/>
  <c r="A15" i="17"/>
  <c r="B18" i="20"/>
  <c r="A17" i="20"/>
  <c r="B17" i="25"/>
  <c r="A16" i="25"/>
  <c r="B20" i="22"/>
  <c r="A19" i="22"/>
  <c r="B17" i="18"/>
  <c r="A16" i="18"/>
  <c r="B17" i="41"/>
  <c r="A16" i="41"/>
  <c r="A17" i="40"/>
  <c r="B18" i="40"/>
  <c r="B19" i="39"/>
  <c r="A18" i="39"/>
  <c r="A17" i="38"/>
  <c r="B18" i="38"/>
  <c r="A18" i="37"/>
  <c r="B19" i="37"/>
  <c r="A17" i="36"/>
  <c r="B18" i="36"/>
  <c r="A17" i="35"/>
  <c r="B18" i="35"/>
  <c r="B17" i="34"/>
  <c r="A16" i="34"/>
  <c r="B18" i="33"/>
  <c r="A17" i="33"/>
  <c r="A16" i="31"/>
  <c r="B17" i="31"/>
  <c r="B18" i="32"/>
  <c r="A17" i="32"/>
  <c r="A16" i="28"/>
  <c r="B17" i="28"/>
  <c r="B18" i="27"/>
  <c r="A17" i="27"/>
  <c r="B16" i="4"/>
  <c r="A15" i="4"/>
  <c r="B18" i="18" l="1"/>
  <c r="A17" i="18"/>
  <c r="B21" i="22"/>
  <c r="A20" i="22"/>
  <c r="B18" i="25"/>
  <c r="A17" i="25"/>
  <c r="B19" i="20"/>
  <c r="A18" i="20"/>
  <c r="B17" i="17"/>
  <c r="A16" i="19"/>
  <c r="A16" i="17"/>
  <c r="B17" i="6"/>
  <c r="A16" i="6"/>
  <c r="A17" i="41"/>
  <c r="B18" i="41"/>
  <c r="B19" i="40"/>
  <c r="A18" i="40"/>
  <c r="B20" i="39"/>
  <c r="A19" i="39"/>
  <c r="B19" i="38"/>
  <c r="A18" i="38"/>
  <c r="B20" i="37"/>
  <c r="A19" i="37"/>
  <c r="B19" i="36"/>
  <c r="A18" i="36"/>
  <c r="B19" i="35"/>
  <c r="A18" i="35"/>
  <c r="A17" i="34"/>
  <c r="B18" i="34"/>
  <c r="A18" i="33"/>
  <c r="B19" i="33"/>
  <c r="A17" i="31"/>
  <c r="B18" i="31"/>
  <c r="A18" i="32"/>
  <c r="B19" i="32"/>
  <c r="A17" i="28"/>
  <c r="B18" i="28"/>
  <c r="A18" i="27"/>
  <c r="B19" i="27"/>
  <c r="B17" i="4"/>
  <c r="A16" i="4"/>
  <c r="B18" i="6" l="1"/>
  <c r="A17" i="6"/>
  <c r="B18" i="17"/>
  <c r="A17" i="19"/>
  <c r="A17" i="17"/>
  <c r="B20" i="20"/>
  <c r="A19" i="20"/>
  <c r="B19" i="25"/>
  <c r="A18" i="25"/>
  <c r="B22" i="22"/>
  <c r="A21" i="22"/>
  <c r="B19" i="18"/>
  <c r="A18" i="18"/>
  <c r="B19" i="41"/>
  <c r="A18" i="41"/>
  <c r="B20" i="40"/>
  <c r="A19" i="40"/>
  <c r="B21" i="39"/>
  <c r="A20" i="39"/>
  <c r="B20" i="38"/>
  <c r="A19" i="38"/>
  <c r="B21" i="37"/>
  <c r="A20" i="37"/>
  <c r="B20" i="36"/>
  <c r="A19" i="36"/>
  <c r="B20" i="35"/>
  <c r="A19" i="35"/>
  <c r="B19" i="34"/>
  <c r="A18" i="34"/>
  <c r="B20" i="33"/>
  <c r="A19" i="33"/>
  <c r="B19" i="31"/>
  <c r="A18" i="31"/>
  <c r="B20" i="32"/>
  <c r="A19" i="32"/>
  <c r="B19" i="28"/>
  <c r="A18" i="28"/>
  <c r="B20" i="27"/>
  <c r="A19" i="27"/>
  <c r="B18" i="4"/>
  <c r="A17" i="4"/>
  <c r="B20" i="18" l="1"/>
  <c r="A19" i="18"/>
  <c r="B23" i="22"/>
  <c r="A23" i="22" s="1"/>
  <c r="A22" i="22"/>
  <c r="B20" i="25"/>
  <c r="A19" i="25"/>
  <c r="B21" i="20"/>
  <c r="A20" i="20"/>
  <c r="B19" i="17"/>
  <c r="A18" i="19"/>
  <c r="A18" i="17"/>
  <c r="B19" i="6"/>
  <c r="A18" i="6"/>
  <c r="B20" i="41"/>
  <c r="A19" i="41"/>
  <c r="B21" i="40"/>
  <c r="A20" i="40"/>
  <c r="A21" i="39"/>
  <c r="B22" i="39"/>
  <c r="B21" i="38"/>
  <c r="A20" i="38"/>
  <c r="A21" i="37"/>
  <c r="B22" i="37"/>
  <c r="B21" i="36"/>
  <c r="A20" i="36"/>
  <c r="B21" i="35"/>
  <c r="A20" i="35"/>
  <c r="B20" i="34"/>
  <c r="A19" i="34"/>
  <c r="B21" i="33"/>
  <c r="A20" i="33"/>
  <c r="B20" i="31"/>
  <c r="A19" i="31"/>
  <c r="B21" i="32"/>
  <c r="A20" i="32"/>
  <c r="A19" i="28"/>
  <c r="B20" i="28"/>
  <c r="B21" i="27"/>
  <c r="A20" i="27"/>
  <c r="B19" i="4"/>
  <c r="A18" i="4"/>
  <c r="D24" i="26"/>
  <c r="D25" i="25"/>
  <c r="D24" i="24"/>
  <c r="D24" i="22"/>
  <c r="D24" i="23"/>
  <c r="D25" i="20"/>
  <c r="D24" i="19"/>
  <c r="D22" i="18"/>
  <c r="D24" i="17"/>
  <c r="D25" i="6"/>
  <c r="D24" i="4"/>
  <c r="B20" i="6" l="1"/>
  <c r="A19" i="6"/>
  <c r="B20" i="17"/>
  <c r="A19" i="19"/>
  <c r="A19" i="17"/>
  <c r="B22" i="20"/>
  <c r="A21" i="20"/>
  <c r="B21" i="25"/>
  <c r="A20" i="25"/>
  <c r="B21" i="18"/>
  <c r="A21" i="18" s="1"/>
  <c r="A20" i="18"/>
  <c r="A20" i="41"/>
  <c r="B21" i="41"/>
  <c r="A21" i="40"/>
  <c r="B22" i="40"/>
  <c r="B23" i="39"/>
  <c r="A23" i="39" s="1"/>
  <c r="A22" i="39"/>
  <c r="A21" i="38"/>
  <c r="B22" i="38"/>
  <c r="A22" i="37"/>
  <c r="B23" i="37"/>
  <c r="A21" i="36"/>
  <c r="B22" i="36"/>
  <c r="A21" i="35"/>
  <c r="B22" i="35"/>
  <c r="B21" i="34"/>
  <c r="A20" i="34"/>
  <c r="B22" i="33"/>
  <c r="A21" i="33"/>
  <c r="B21" i="31"/>
  <c r="A20" i="31"/>
  <c r="B22" i="32"/>
  <c r="A21" i="32"/>
  <c r="A20" i="28"/>
  <c r="B21" i="28"/>
  <c r="B22" i="27"/>
  <c r="A21" i="27"/>
  <c r="B20" i="4"/>
  <c r="A19" i="4"/>
  <c r="G22" i="4"/>
  <c r="B22" i="25" l="1"/>
  <c r="A21" i="25"/>
  <c r="B23" i="20"/>
  <c r="A22" i="20"/>
  <c r="B21" i="17"/>
  <c r="A20" i="19"/>
  <c r="A20" i="17"/>
  <c r="B21" i="6"/>
  <c r="A20" i="6"/>
  <c r="A21" i="41"/>
  <c r="B22" i="41"/>
  <c r="B23" i="40"/>
  <c r="A23" i="40" s="1"/>
  <c r="A22" i="40"/>
  <c r="B23" i="38"/>
  <c r="A23" i="38" s="1"/>
  <c r="A22" i="38"/>
  <c r="B24" i="37"/>
  <c r="A24" i="37" s="1"/>
  <c r="A23" i="37"/>
  <c r="B23" i="36"/>
  <c r="A23" i="36" s="1"/>
  <c r="A22" i="36"/>
  <c r="B23" i="35"/>
  <c r="A23" i="35" s="1"/>
  <c r="A22" i="35"/>
  <c r="A21" i="34"/>
  <c r="B22" i="34"/>
  <c r="A22" i="33"/>
  <c r="B23" i="33"/>
  <c r="A21" i="31"/>
  <c r="B22" i="31"/>
  <c r="A22" i="32"/>
  <c r="B23" i="32"/>
  <c r="A21" i="28"/>
  <c r="B22" i="28"/>
  <c r="A22" i="27"/>
  <c r="B23" i="27"/>
  <c r="B21" i="4"/>
  <c r="A20" i="4"/>
  <c r="G24" i="25"/>
  <c r="G24" i="20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B22" i="6" l="1"/>
  <c r="A21" i="6"/>
  <c r="B22" i="17"/>
  <c r="A21" i="19"/>
  <c r="A21" i="17"/>
  <c r="B24" i="20"/>
  <c r="A24" i="20" s="1"/>
  <c r="A23" i="20"/>
  <c r="B23" i="25"/>
  <c r="A22" i="25"/>
  <c r="B23" i="41"/>
  <c r="A22" i="41"/>
  <c r="B23" i="34"/>
  <c r="A23" i="34" s="1"/>
  <c r="A22" i="34"/>
  <c r="B24" i="33"/>
  <c r="A24" i="33" s="1"/>
  <c r="A23" i="33"/>
  <c r="B23" i="31"/>
  <c r="A23" i="31" s="1"/>
  <c r="A22" i="31"/>
  <c r="B24" i="32"/>
  <c r="A24" i="32" s="1"/>
  <c r="A23" i="32"/>
  <c r="B23" i="28"/>
  <c r="A23" i="28" s="1"/>
  <c r="A22" i="28"/>
  <c r="A23" i="27"/>
  <c r="B22" i="4"/>
  <c r="A21" i="4"/>
  <c r="G21" i="4"/>
  <c r="B24" i="25" l="1"/>
  <c r="A24" i="25" s="1"/>
  <c r="A23" i="25"/>
  <c r="B23" i="17"/>
  <c r="A22" i="19"/>
  <c r="A22" i="17"/>
  <c r="A22" i="6"/>
  <c r="B23" i="6"/>
  <c r="B24" i="41"/>
  <c r="A24" i="41" s="1"/>
  <c r="A23" i="41"/>
  <c r="B23" i="4"/>
  <c r="A23" i="4" s="1"/>
  <c r="A22" i="4"/>
  <c r="F24" i="26"/>
  <c r="E24" i="26"/>
  <c r="C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24" i="26" s="1"/>
  <c r="F25" i="25"/>
  <c r="E25" i="25"/>
  <c r="C25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F24" i="24"/>
  <c r="E24" i="24"/>
  <c r="C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F24" i="23"/>
  <c r="E24" i="23"/>
  <c r="C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F24" i="22"/>
  <c r="E24" i="22"/>
  <c r="C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F25" i="20"/>
  <c r="E25" i="20"/>
  <c r="C25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23" i="19"/>
  <c r="G19" i="17"/>
  <c r="G20" i="17"/>
  <c r="G21" i="17"/>
  <c r="G22" i="17"/>
  <c r="G23" i="17"/>
  <c r="F24" i="19"/>
  <c r="E24" i="19"/>
  <c r="C24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F22" i="18"/>
  <c r="E22" i="18"/>
  <c r="C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F24" i="17"/>
  <c r="E24" i="17"/>
  <c r="C24" i="17"/>
  <c r="G18" i="17"/>
  <c r="G17" i="17"/>
  <c r="G16" i="17"/>
  <c r="G15" i="17"/>
  <c r="G14" i="17"/>
  <c r="G13" i="17"/>
  <c r="G12" i="17"/>
  <c r="G11" i="17"/>
  <c r="G10" i="17"/>
  <c r="G9" i="17"/>
  <c r="F25" i="6"/>
  <c r="E25" i="6"/>
  <c r="C25" i="6"/>
  <c r="B24" i="6" l="1"/>
  <c r="A24" i="6" s="1"/>
  <c r="A23" i="6"/>
  <c r="A23" i="17"/>
  <c r="A23" i="19"/>
  <c r="G25" i="20"/>
  <c r="G24" i="22"/>
  <c r="G24" i="19"/>
  <c r="G24" i="23"/>
  <c r="G25" i="25"/>
  <c r="G24" i="24"/>
  <c r="G22" i="18"/>
  <c r="G24" i="17"/>
  <c r="G25" i="6"/>
  <c r="F24" i="4"/>
  <c r="E24" i="4"/>
  <c r="C24" i="4"/>
  <c r="G19" i="4"/>
  <c r="G18" i="4"/>
  <c r="G17" i="4"/>
  <c r="G16" i="4"/>
  <c r="G15" i="4"/>
  <c r="G14" i="4"/>
  <c r="G13" i="4"/>
  <c r="G12" i="4"/>
  <c r="G11" i="4"/>
  <c r="G10" i="4"/>
  <c r="G9" i="4"/>
  <c r="G23" i="4"/>
  <c r="G20" i="4"/>
  <c r="G24" i="4" l="1"/>
</calcChain>
</file>

<file path=xl/sharedStrings.xml><?xml version="1.0" encoding="utf-8"?>
<sst xmlns="http://schemas.openxmlformats.org/spreadsheetml/2006/main" count="528" uniqueCount="27">
  <si>
    <r>
      <t xml:space="preserve">College of Eastern Idaho
</t>
    </r>
    <r>
      <rPr>
        <sz val="16"/>
        <color theme="7" tint="-0.249977111117893"/>
        <rFont val="Cambria"/>
        <family val="1"/>
        <scheme val="major"/>
      </rPr>
      <t>1600 S 25th E, Idaho Falls, ID 83404</t>
    </r>
  </si>
  <si>
    <t xml:space="preserve">Employee: </t>
  </si>
  <si>
    <t>Pay period start date:</t>
  </si>
  <si>
    <t xml:space="preserve">Position Title: </t>
  </si>
  <si>
    <t>Pay period end date:</t>
  </si>
  <si>
    <t>Division:</t>
  </si>
  <si>
    <t>Periods run 1-15 and 16-last day of month</t>
  </si>
  <si>
    <t>Approval Manager:</t>
  </si>
  <si>
    <t>Please select the tab that corresponds with the current pay period</t>
  </si>
  <si>
    <t>Day</t>
  </si>
  <si>
    <t>Date</t>
  </si>
  <si>
    <t>Regular Hours</t>
  </si>
  <si>
    <t>Holiday</t>
  </si>
  <si>
    <t>Sick</t>
  </si>
  <si>
    <t>Vacation</t>
  </si>
  <si>
    <t>Total</t>
  </si>
  <si>
    <t>Comments</t>
  </si>
  <si>
    <t>Total Hours</t>
  </si>
  <si>
    <t>Date:</t>
  </si>
  <si>
    <t>Employee signature</t>
  </si>
  <si>
    <t xml:space="preserve">Approval Manager Signature </t>
  </si>
  <si>
    <t>Employee:</t>
  </si>
  <si>
    <t>Position Title:</t>
  </si>
  <si>
    <t xml:space="preserve">Pay period start date:  </t>
  </si>
  <si>
    <t xml:space="preserve">Pay period end date: </t>
  </si>
  <si>
    <t xml:space="preserve">Pay period start date: </t>
  </si>
  <si>
    <t>Pay period end date: 05/15/2024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</si>
</sst>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sz val="22"/>
      <color theme="7" tint="-0.249977111117893"/>
      <name val="Cambria"/>
      <family val="2"/>
      <scheme val="major"/>
    </font>
    <font>
      <sz val="11"/>
      <color theme="1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sz val="10"/>
      <color theme="7" tint="-0.249977111117893"/>
      <name val="Arial"/>
      <family val="2"/>
    </font>
    <font>
      <b/>
      <sz val="10"/>
      <name val="Calibri"/>
      <family val="1"/>
      <scheme val="minor"/>
    </font>
    <font>
      <sz val="10"/>
      <color theme="0"/>
      <name val="Cambria"/>
      <family val="1"/>
      <scheme val="major"/>
    </font>
    <font>
      <sz val="11"/>
      <name val="Calibri"/>
      <family val="1"/>
      <scheme val="minor"/>
    </font>
    <font>
      <sz val="1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sz val="16"/>
      <color theme="7" tint="-0.249977111117893"/>
      <name val="Cambria"/>
      <family val="1"/>
      <scheme val="major"/>
    </font>
    <font>
      <sz val="9"/>
      <color theme="7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right" vertical="center" indent="1"/>
      <protection locked="0"/>
    </xf>
    <xf numFmtId="0" fontId="10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 indent="1"/>
      <protection locked="0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2" fontId="8" fillId="0" borderId="2" xfId="0" applyNumberFormat="1" applyFont="1" applyBorder="1" applyAlignment="1">
      <alignment horizontal="right" vertical="center" indent="1"/>
    </xf>
    <xf numFmtId="0" fontId="5" fillId="0" borderId="0" xfId="0" applyFont="1" applyProtection="1">
      <protection locked="0"/>
    </xf>
    <xf numFmtId="0" fontId="14" fillId="0" borderId="0" xfId="0" applyFont="1" applyAlignment="1" applyProtection="1">
      <alignment horizontal="left" vertical="top" indent="1"/>
      <protection locked="0"/>
    </xf>
    <xf numFmtId="0" fontId="14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1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vertical="center"/>
      <protection locked="0"/>
    </xf>
    <xf numFmtId="2" fontId="8" fillId="0" borderId="2" xfId="0" applyNumberFormat="1" applyFont="1" applyBorder="1" applyAlignment="1">
      <alignment vertical="center"/>
    </xf>
    <xf numFmtId="14" fontId="8" fillId="0" borderId="2" xfId="0" applyNumberFormat="1" applyFont="1" applyBorder="1" applyAlignment="1">
      <alignment horizontal="right" vertical="center"/>
    </xf>
    <xf numFmtId="0" fontId="8" fillId="0" borderId="6" xfId="0" applyFont="1" applyBorder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14" fontId="3" fillId="0" borderId="2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4" fontId="3" fillId="0" borderId="2" xfId="0" applyNumberFormat="1" applyFont="1" applyBorder="1" applyAlignment="1" applyProtection="1">
      <alignment horizontal="right" vertical="center"/>
      <protection locked="0"/>
    </xf>
    <xf numFmtId="2" fontId="9" fillId="0" borderId="2" xfId="0" applyNumberFormat="1" applyFont="1" applyBorder="1" applyProtection="1">
      <protection locked="0"/>
    </xf>
    <xf numFmtId="2" fontId="9" fillId="0" borderId="2" xfId="0" applyNumberFormat="1" applyFont="1" applyBorder="1" applyAlignment="1" applyProtection="1">
      <alignment horizontal="right" vertical="center" indent="1"/>
      <protection locked="0"/>
    </xf>
    <xf numFmtId="0" fontId="9" fillId="0" borderId="2" xfId="0" applyFont="1" applyBorder="1" applyProtection="1">
      <protection locked="0"/>
    </xf>
    <xf numFmtId="2" fontId="9" fillId="0" borderId="2" xfId="0" applyNumberFormat="1" applyFont="1" applyBorder="1"/>
    <xf numFmtId="0" fontId="3" fillId="0" borderId="2" xfId="0" applyFont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3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19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rgb="FF000000"/>
          <bgColor rgb="FF4F81BD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maj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z val="8"/>
        <color theme="1" tint="0.14996795556505021"/>
      </font>
      <fill>
        <patternFill>
          <bgColor theme="9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sz val="8"/>
        <color theme="1" tint="0.14996795556505021"/>
      </font>
      <fill>
        <patternFill>
          <bgColor theme="9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1" tint="0.14996795556505021"/>
      </font>
    </dxf>
    <dxf>
      <font>
        <sz val="8"/>
        <color theme="0"/>
      </font>
      <fill>
        <patternFill>
          <bgColor theme="7"/>
        </patternFill>
      </fill>
      <border diagonalUp="0" diagonalDown="0">
        <top style="medium">
          <color theme="0"/>
        </top>
        <vertical style="thin">
          <color theme="0"/>
        </vertical>
      </border>
    </dxf>
    <dxf>
      <font>
        <sz val="8"/>
        <color theme="0"/>
      </font>
      <fill>
        <patternFill>
          <bgColor theme="7"/>
        </patternFill>
      </fill>
      <border diagonalUp="0" diagonalDown="0">
        <bottom style="medium">
          <color theme="0"/>
        </bottom>
        <vertical style="thin">
          <color theme="0"/>
        </vertical>
      </border>
    </dxf>
    <dxf>
      <font>
        <sz val="8"/>
        <color theme="1" tint="0.14996795556505021"/>
      </font>
    </dxf>
  </dxfs>
  <tableStyles count="1" defaultTableStyle="TableStyleMedium2" defaultPivotStyle="PivotStyleLight16">
    <tableStyle name="Table Style 1" pivot="0" count="6" xr9:uid="{00000000-0011-0000-FFFF-FFFF00000000}">
      <tableStyleElement type="wholeTable" dxfId="531"/>
      <tableStyleElement type="headerRow" dxfId="530"/>
      <tableStyleElement type="totalRow" dxfId="529"/>
      <tableStyleElement type="firstColumn" dxfId="528"/>
      <tableStyleElement type="firstRowStripe" dxfId="527"/>
      <tableStyleElement type="secondRowStripe" dxfId="5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jpeg"/><Relationship Id="rId1" Type="http://schemas.openxmlformats.org/officeDocument/2006/relationships/image" Target="../media/image7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Relationship Id="rId4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6.jpeg"/><Relationship Id="rId1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7.jpeg"/><Relationship Id="rId1" Type="http://schemas.openxmlformats.org/officeDocument/2006/relationships/image" Target="../media/image8.jpeg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22</xdr:col>
      <xdr:colOff>440064</xdr:colOff>
      <xdr:row>41</xdr:row>
      <xdr:rowOff>77281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-1894"/>
        <a:stretch/>
      </xdr:blipFill>
      <xdr:spPr>
        <a:xfrm>
          <a:off x="133350" y="142875"/>
          <a:ext cx="13717914" cy="77449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0</xdr:row>
      <xdr:rowOff>0</xdr:rowOff>
    </xdr:from>
    <xdr:to>
      <xdr:col>1</xdr:col>
      <xdr:colOff>860298</xdr:colOff>
      <xdr:row>1</xdr:row>
      <xdr:rowOff>89535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0194041-0F10-4111-B68B-6B7F18522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1298448" cy="8229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9A4E69-0C7A-4459-B74C-09A122E2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180976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9144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85D668-C48D-4E3B-9530-D0637991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EE483A-B665-4167-A53E-281B4C9F8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3F5A7A-156D-41C3-8BC1-76651F7E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9144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9DFC4C-7904-4559-ABB9-29D8E0AA2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879573-6982-47DD-BC95-A72372C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349128-59EA-4BE9-BF52-D10A830B4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28576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B46B3D-B211-4B68-A69F-1B5AEDA5C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610C60B-8798-4438-8EC1-A116831A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56A6AF-733F-483D-B3E0-BAAEE4E52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2F293A2-1E08-4BD8-AE60-EB220A57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A96BFA-1D82-462A-86D2-BC905F178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B3B8DC-506B-41EB-917D-A7056AC7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9144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28576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6B6F59E-37B9-4EF6-83DA-C2AE2634A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28576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ABA5989-6AE7-4D67-B654-3C70C5C17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128B617-DF50-4FE8-8F50-979272AFE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329A5C2-4F31-46A1-BBB9-ADCDCBCBA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CFB2C9B-CBB5-459C-82D1-54AA6DF96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0</xdr:row>
      <xdr:rowOff>723901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6E5BB9-3366-457A-8700-2FD86D4D0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239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0</xdr:row>
      <xdr:rowOff>723901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0F564D-F7CD-4A48-B01E-F6D111EF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28576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94C3D1-561D-40CB-B7A5-9F504013C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28576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849B78A-AFA8-471A-8602-6B965AEC9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D1A2BCA-55BC-422D-9B2E-0E5F1F729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DC62FAC-34B3-44A3-B728-675ED676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07191C0-0D58-4112-BC4A-1E18BC84B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6B3BAB-945E-4189-A6B8-B6DCB697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2A6A41-B06E-4B3D-AC61-4A207B895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1</xdr:rowOff>
    </xdr:from>
    <xdr:to>
      <xdr:col>1</xdr:col>
      <xdr:colOff>765048</xdr:colOff>
      <xdr:row>1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11F9AF-8DE4-4514-B463-34D10500A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"/>
          <a:ext cx="1298448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765048</xdr:colOff>
      <xdr:row>1</xdr:row>
      <xdr:rowOff>89535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98448" cy="8229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43" displayName="Table143" ref="A8:H24" totalsRowCount="1" headerRowDxfId="525" dataDxfId="523" totalsRowDxfId="521" headerRowBorderDxfId="524" tableBorderDxfId="522" totalsRowBorderDxfId="520">
  <tableColumns count="8">
    <tableColumn id="1" xr3:uid="{00000000-0010-0000-0000-000001000000}" name="Day" dataDxfId="519" totalsRowDxfId="518" dataCellStyle="Normal">
      <calculatedColumnFormula>TEXT(Table143[[#This Row],[Date]],"DDDD")</calculatedColumnFormula>
    </tableColumn>
    <tableColumn id="3" xr3:uid="{00000000-0010-0000-0000-000003000000}" name="Date" totalsRowLabel="Total Hours" dataDxfId="517" totalsRowDxfId="516" dataCellStyle="Normal">
      <calculatedColumnFormula>IF(#REF!="","",#REF!+1)</calculatedColumnFormula>
    </tableColumn>
    <tableColumn id="4" xr3:uid="{00000000-0010-0000-0000-000004000000}" name="Regular Hours" totalsRowFunction="sum" dataDxfId="515" totalsRowDxfId="514" dataCellStyle="Normal"/>
    <tableColumn id="2" xr3:uid="{00000000-0010-0000-0000-000002000000}" name="Holiday" totalsRowFunction="sum" dataDxfId="513" totalsRowDxfId="512"/>
    <tableColumn id="13" xr3:uid="{00000000-0010-0000-0000-00000D000000}" name="Sick" totalsRowFunction="sum" dataDxfId="511" totalsRowDxfId="510" dataCellStyle="Normal"/>
    <tableColumn id="12" xr3:uid="{00000000-0010-0000-0000-00000C000000}" name="Vacation" totalsRowFunction="sum" dataDxfId="509" totalsRowDxfId="508" dataCellStyle="Normal"/>
    <tableColumn id="11" xr3:uid="{00000000-0010-0000-0000-00000B000000}" name="Total" totalsRowFunction="sum" dataDxfId="507" totalsRowDxfId="506" dataCellStyle="Normal">
      <calculatedColumnFormula>IF(SUM(C9:F9)&gt;24,"You've entered more than 24 hours.",SUM(C9:F9))</calculatedColumnFormula>
    </tableColumn>
    <tableColumn id="7" xr3:uid="{00000000-0010-0000-0000-000007000000}" name="Comments" dataDxfId="505" totalsRowDxfId="504"/>
  </tableColumns>
  <tableStyleInfo name="TableStyleLight2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4356781011" displayName="Table14356781011" ref="A8:H25" totalsRowCount="1" headerRowDxfId="329" dataDxfId="327" totalsRowDxfId="325" headerRowBorderDxfId="328" tableBorderDxfId="326" totalsRowBorderDxfId="324">
  <tableColumns count="8">
    <tableColumn id="1" xr3:uid="{00000000-0010-0000-0900-000001000000}" name="Day" dataDxfId="323" totalsRowDxfId="322" dataCellStyle="Normal">
      <calculatedColumnFormula>TEXT(Table14356781011[[#This Row],[Date]],"dddd")</calculatedColumnFormula>
    </tableColumn>
    <tableColumn id="3" xr3:uid="{00000000-0010-0000-0900-000003000000}" name="Date" totalsRowLabel="Total Hours" dataDxfId="321" totalsRowDxfId="320" dataCellStyle="Normal"/>
    <tableColumn id="4" xr3:uid="{00000000-0010-0000-0900-000004000000}" name="Regular Hours" totalsRowFunction="sum" dataDxfId="319" totalsRowDxfId="318" dataCellStyle="Normal"/>
    <tableColumn id="2" xr3:uid="{00000000-0010-0000-0900-000002000000}" name="Holiday" totalsRowFunction="sum" dataDxfId="317" totalsRowDxfId="316"/>
    <tableColumn id="13" xr3:uid="{00000000-0010-0000-0900-00000D000000}" name="Sick" totalsRowFunction="sum" dataDxfId="315" totalsRowDxfId="314" dataCellStyle="Normal"/>
    <tableColumn id="12" xr3:uid="{00000000-0010-0000-0900-00000C000000}" name="Vacation" totalsRowFunction="sum" dataDxfId="313" totalsRowDxfId="312" dataCellStyle="Normal"/>
    <tableColumn id="11" xr3:uid="{00000000-0010-0000-0900-00000B000000}" name="Total" totalsRowFunction="sum" dataDxfId="311" totalsRowDxfId="310" dataCellStyle="Normal">
      <calculatedColumnFormula>IF(SUM(C9:F9)&gt;24,"You've entered more than 24 hours.",SUM(C9:F9))</calculatedColumnFormula>
    </tableColumn>
    <tableColumn id="7" xr3:uid="{00000000-0010-0000-0900-000007000000}" name="Comments" dataDxfId="309" totalsRowDxfId="308"/>
  </tableColumns>
  <tableStyleInfo name="TableStyleLight2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435678101112" displayName="Table1435678101112" ref="A8:H24" totalsRowCount="1" headerRowDxfId="307" dataDxfId="305" totalsRowDxfId="303" headerRowBorderDxfId="306" tableBorderDxfId="304" totalsRowBorderDxfId="302">
  <tableColumns count="8">
    <tableColumn id="1" xr3:uid="{00000000-0010-0000-0A00-000001000000}" name="Day" dataDxfId="301" totalsRowDxfId="300" dataCellStyle="Normal">
      <calculatedColumnFormula>TEXT(Table1435678101112[[#This Row],[Date]],"DDDD")</calculatedColumnFormula>
    </tableColumn>
    <tableColumn id="3" xr3:uid="{00000000-0010-0000-0A00-000003000000}" name="Date" totalsRowLabel="Total Hours" dataDxfId="299" totalsRowDxfId="298" dataCellStyle="Normal">
      <calculatedColumnFormula>IF(#REF!="","",#REF!+1)</calculatedColumnFormula>
    </tableColumn>
    <tableColumn id="4" xr3:uid="{00000000-0010-0000-0A00-000004000000}" name="Regular Hours" totalsRowFunction="sum" dataDxfId="297" totalsRowDxfId="296" dataCellStyle="Normal"/>
    <tableColumn id="2" xr3:uid="{00000000-0010-0000-0A00-000002000000}" name="Holiday" totalsRowFunction="sum" dataDxfId="295" totalsRowDxfId="294"/>
    <tableColumn id="13" xr3:uid="{00000000-0010-0000-0A00-00000D000000}" name="Sick" totalsRowFunction="sum" dataDxfId="293" totalsRowDxfId="292" dataCellStyle="Normal"/>
    <tableColumn id="12" xr3:uid="{00000000-0010-0000-0A00-00000C000000}" name="Vacation" totalsRowFunction="sum" dataDxfId="291" totalsRowDxfId="290" dataCellStyle="Normal"/>
    <tableColumn id="11" xr3:uid="{00000000-0010-0000-0A00-00000B000000}" name="Total" totalsRowFunction="sum" dataDxfId="289" totalsRowDxfId="288" dataCellStyle="Normal">
      <calculatedColumnFormula>IF(SUM(C9:F9)&gt;24,"You've entered more than 24 hours.",SUM(C9:F9))</calculatedColumnFormula>
    </tableColumn>
    <tableColumn id="7" xr3:uid="{00000000-0010-0000-0A00-000007000000}" name="Comments" dataDxfId="287" totalsRowDxfId="286"/>
  </tableColumns>
  <tableStyleInfo name="TableStyleLight2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1F50147-CF09-4D7D-B88B-CE85DC6E7011}" name="Table1435678101126" displayName="Table1435678101126" ref="A8:H24" totalsRowCount="1" headerRowDxfId="285" dataDxfId="283" totalsRowDxfId="281" headerRowBorderDxfId="284" tableBorderDxfId="282" totalsRowBorderDxfId="280">
  <tableColumns count="8">
    <tableColumn id="1" xr3:uid="{DC1A9680-8123-4227-9823-F76296DF9742}" name="Day" dataDxfId="279" totalsRowDxfId="278" dataCellStyle="Normal">
      <calculatedColumnFormula>TEXT(Table1435678101126[[#This Row],[Date]],"dddd")</calculatedColumnFormula>
    </tableColumn>
    <tableColumn id="3" xr3:uid="{D204C600-F0BE-4A2E-BC43-1A73A99BF758}" name="Date" totalsRowLabel="Total Hours" dataDxfId="277" totalsRowDxfId="276" dataCellStyle="Normal"/>
    <tableColumn id="4" xr3:uid="{3822E3CB-E958-4DD6-AC2E-B3CA3020E80A}" name="Regular Hours" totalsRowFunction="sum" dataDxfId="275" totalsRowDxfId="274" dataCellStyle="Normal"/>
    <tableColumn id="2" xr3:uid="{5B5882A4-EFB6-48A4-89C9-BFB10367C86D}" name="Holiday" totalsRowFunction="sum" dataDxfId="273" totalsRowDxfId="272"/>
    <tableColumn id="13" xr3:uid="{9631B466-85DB-4D2F-BEF2-D0B96773D71F}" name="Sick" totalsRowFunction="sum" dataDxfId="271" totalsRowDxfId="270" dataCellStyle="Normal"/>
    <tableColumn id="12" xr3:uid="{EF049955-D735-4D7A-B28A-2C23173068CE}" name="Vacation" totalsRowFunction="sum" dataDxfId="269" totalsRowDxfId="268" dataCellStyle="Normal"/>
    <tableColumn id="11" xr3:uid="{96EB950C-0EDF-491B-9B68-40B989EB0B11}" name="Total" totalsRowFunction="sum" dataDxfId="267" totalsRowDxfId="266" dataCellStyle="Normal">
      <calculatedColumnFormula>IF(SUM(C9:F9)&gt;24,"You've entered more than 24 hours.",SUM(C9:F9))</calculatedColumnFormula>
    </tableColumn>
    <tableColumn id="7" xr3:uid="{0A9DEF43-D024-4AC9-874E-BABA9EA76705}" name="Comments" dataDxfId="265" totalsRowDxfId="264"/>
  </tableColumns>
  <tableStyleInfo name="TableStyleLight2"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9031693-BDC4-494D-9474-D54405BC89FE}" name="Table14356781027" displayName="Table14356781027" ref="A8:H24" totalsRowCount="1" headerRowDxfId="263" dataDxfId="261" totalsRowDxfId="259" headerRowBorderDxfId="262" tableBorderDxfId="260" totalsRowBorderDxfId="258">
  <tableColumns count="8">
    <tableColumn id="1" xr3:uid="{DBB98C83-58A5-40E3-B463-0FC8F8F4B7B4}" name="Day" dataDxfId="257" totalsRowDxfId="256" dataCellStyle="Normal">
      <calculatedColumnFormula>TEXT(Table14356781027[[#This Row],[Date]],"DDDD")</calculatedColumnFormula>
    </tableColumn>
    <tableColumn id="3" xr3:uid="{A86263AA-4163-4EC8-906C-435954442210}" name="Date" totalsRowLabel="Total Hours" dataDxfId="255" totalsRowDxfId="254" dataCellStyle="Normal">
      <calculatedColumnFormula>IF(#REF!="","",#REF!+1)</calculatedColumnFormula>
    </tableColumn>
    <tableColumn id="4" xr3:uid="{E733418A-037C-4DDF-9F4A-D0307D66BD60}" name="Regular Hours" totalsRowFunction="sum" dataDxfId="253" totalsRowDxfId="252" dataCellStyle="Normal"/>
    <tableColumn id="2" xr3:uid="{80A39041-5DCA-4BE6-A854-C97EB4702E55}" name="Holiday" totalsRowFunction="sum" dataDxfId="251" totalsRowDxfId="250"/>
    <tableColumn id="13" xr3:uid="{46948C0C-2231-4BC8-BE48-13F996E9B9F8}" name="Sick" totalsRowFunction="sum" dataDxfId="249" totalsRowDxfId="248" dataCellStyle="Normal"/>
    <tableColumn id="12" xr3:uid="{48FF7476-3F65-460B-8A69-487950B90298}" name="Vacation" totalsRowFunction="sum" dataDxfId="247" totalsRowDxfId="246" dataCellStyle="Normal"/>
    <tableColumn id="11" xr3:uid="{C2784F41-58EC-4FC7-BCA5-0F64574F64C0}" name="Total" totalsRowFunction="sum" dataDxfId="245" totalsRowDxfId="244" dataCellStyle="Normal">
      <calculatedColumnFormula>IF(SUM(C9:F9)&gt;24,"You've entered more than 24 hours.",SUM(C9:F9))</calculatedColumnFormula>
    </tableColumn>
    <tableColumn id="7" xr3:uid="{C8D7E268-D10F-4EE4-BA1D-197ABB8C2F2D}" name="Comments" dataDxfId="243" totalsRowDxfId="242"/>
  </tableColumns>
  <tableStyleInfo name="TableStyleLight2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BDD863-352C-43F8-8178-4FA9B6451D55}" name="Table1435678101128" displayName="Table1435678101128" ref="A8:H25" totalsRowCount="1" headerRowDxfId="241" dataDxfId="239" totalsRowDxfId="237" headerRowBorderDxfId="240" tableBorderDxfId="238" totalsRowBorderDxfId="236">
  <tableColumns count="8">
    <tableColumn id="1" xr3:uid="{FC18DF14-DF7E-4252-A096-1DE6531ED882}" name="Day" dataDxfId="235" totalsRowDxfId="234" dataCellStyle="Normal">
      <calculatedColumnFormula>TEXT(Table1435678101128[[#This Row],[Date]],"dddd")</calculatedColumnFormula>
    </tableColumn>
    <tableColumn id="3" xr3:uid="{DC5F079C-6D7F-4580-B6A3-E637A1520B41}" name="Date" totalsRowLabel="Total Hours" dataDxfId="233" totalsRowDxfId="232" dataCellStyle="Normal"/>
    <tableColumn id="4" xr3:uid="{B1F52841-0A9B-48B9-ACBD-68A3FA8E82DD}" name="Regular Hours" totalsRowFunction="sum" dataDxfId="231" totalsRowDxfId="230" dataCellStyle="Normal"/>
    <tableColumn id="2" xr3:uid="{D118E526-DA54-4F1E-958F-3D2FEB115D73}" name="Holiday" totalsRowFunction="sum" dataDxfId="229" totalsRowDxfId="228"/>
    <tableColumn id="13" xr3:uid="{2796643B-637F-4417-8D78-5F552D8FDAF5}" name="Sick" totalsRowFunction="sum" dataDxfId="227" totalsRowDxfId="226" dataCellStyle="Normal"/>
    <tableColumn id="12" xr3:uid="{8078A2AE-4A84-4A5F-B058-DF021BCEF166}" name="Vacation" totalsRowFunction="sum" dataDxfId="225" totalsRowDxfId="224" dataCellStyle="Normal"/>
    <tableColumn id="11" xr3:uid="{B09C895E-2276-4DDC-9D7D-B1DDAB1A79C2}" name="Total" totalsRowFunction="sum" dataDxfId="223" totalsRowDxfId="222" dataCellStyle="Normal">
      <calculatedColumnFormula>IF(SUM(C9:F9)&gt;24,"You've entered more than 24 hours.",SUM(C9:F9))</calculatedColumnFormula>
    </tableColumn>
    <tableColumn id="7" xr3:uid="{7F6A647A-AEAF-4BB7-9412-5A765FBF4948}" name="Comments" dataDxfId="221" totalsRowDxfId="220"/>
  </tableColumns>
  <tableStyleInfo name="TableStyleLight2"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15B7E42-3C65-46BE-8054-5839A8BEA883}" name="Table1435678102729" displayName="Table1435678102729" ref="A8:H24" totalsRowCount="1" headerRowDxfId="219" dataDxfId="217" totalsRowDxfId="215" headerRowBorderDxfId="218" tableBorderDxfId="216" totalsRowBorderDxfId="214">
  <tableColumns count="8">
    <tableColumn id="1" xr3:uid="{1915A79B-C60A-47FD-A4E9-64EDDDD76C5A}" name="Day" dataDxfId="213" totalsRowDxfId="212" dataCellStyle="Normal">
      <calculatedColumnFormula>TEXT(Table1435678102729[[#This Row],[Date]],"DDDD")</calculatedColumnFormula>
    </tableColumn>
    <tableColumn id="3" xr3:uid="{E7457D45-7F3B-4166-9B86-0A6F3FA7D506}" name="Date" totalsRowLabel="Total Hours" dataDxfId="211" totalsRowDxfId="210" dataCellStyle="Normal">
      <calculatedColumnFormula>IF(#REF!="","",#REF!+1)</calculatedColumnFormula>
    </tableColumn>
    <tableColumn id="4" xr3:uid="{26EF8611-881B-4BB5-BE3D-7EEB2ED29CAB}" name="Regular Hours" totalsRowFunction="sum" dataDxfId="209" totalsRowDxfId="208" dataCellStyle="Normal"/>
    <tableColumn id="2" xr3:uid="{BC35ACCC-7635-451C-8C48-BCAE461665D9}" name="Holiday" totalsRowFunction="sum" dataDxfId="207" totalsRowDxfId="206"/>
    <tableColumn id="13" xr3:uid="{A06B990D-041B-4B57-A3E7-E29B47FF0ED6}" name="Sick" totalsRowFunction="sum" dataDxfId="205" totalsRowDxfId="204" dataCellStyle="Normal"/>
    <tableColumn id="12" xr3:uid="{04E24D59-476A-4CC9-8A42-B9A36731D384}" name="Vacation" totalsRowFunction="sum" dataDxfId="203" totalsRowDxfId="202" dataCellStyle="Normal"/>
    <tableColumn id="11" xr3:uid="{0DCA8218-019D-4541-BF25-9442C38FEE2F}" name="Total" totalsRowFunction="sum" dataDxfId="201" totalsRowDxfId="200" dataCellStyle="Normal">
      <calculatedColumnFormula>IF(SUM(C9:F9)&gt;24,"You've entered more than 24 hours.",SUM(C9:F9))</calculatedColumnFormula>
    </tableColumn>
    <tableColumn id="7" xr3:uid="{79C4648B-A323-43B0-BBB1-DF48908C17D6}" name="Comments" dataDxfId="199" totalsRowDxfId="198"/>
  </tableColumns>
  <tableStyleInfo name="TableStyleLight2"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5FA6F00-A32C-4AC1-B77A-B146B574A8BF}" name="Table143567810112831" displayName="Table143567810112831" ref="A8:H25" totalsRowCount="1" headerRowDxfId="197" dataDxfId="195" totalsRowDxfId="193" headerRowBorderDxfId="196" tableBorderDxfId="194" totalsRowBorderDxfId="192">
  <tableColumns count="8">
    <tableColumn id="1" xr3:uid="{39936016-87E6-49D5-A6D5-025BF299E822}" name="Day" dataDxfId="191" totalsRowDxfId="190" dataCellStyle="Normal">
      <calculatedColumnFormula>TEXT(Table143567810112831[[#This Row],[Date]],"dddd")</calculatedColumnFormula>
    </tableColumn>
    <tableColumn id="3" xr3:uid="{55570CFD-601E-4C36-9F5D-1A0467BF60FF}" name="Date" totalsRowLabel="Total Hours" dataDxfId="189" totalsRowDxfId="188" dataCellStyle="Normal"/>
    <tableColumn id="4" xr3:uid="{3182AD92-6D92-4AAE-B13D-AB0F4013D67F}" name="Regular Hours" totalsRowFunction="sum" dataDxfId="187" totalsRowDxfId="186" dataCellStyle="Normal"/>
    <tableColumn id="2" xr3:uid="{95B3EDAF-BC77-4146-BD98-F2FD7F464AF4}" name="Holiday" totalsRowFunction="sum" dataDxfId="185" totalsRowDxfId="184"/>
    <tableColumn id="13" xr3:uid="{2EB87811-0CEA-43A6-8CC0-B5BB9525F2AB}" name="Sick" totalsRowFunction="sum" dataDxfId="183" totalsRowDxfId="182" dataCellStyle="Normal"/>
    <tableColumn id="12" xr3:uid="{618645C8-17B5-456D-880B-A14BFB8DDB0B}" name="Vacation" totalsRowFunction="sum" dataDxfId="181" totalsRowDxfId="180" dataCellStyle="Normal"/>
    <tableColumn id="11" xr3:uid="{A57D563C-C331-4F62-9161-B339A9C72432}" name="Total" totalsRowFunction="sum" dataDxfId="179" totalsRowDxfId="178" dataCellStyle="Normal">
      <calculatedColumnFormula>IF(SUM(C9:F9)&gt;24,"You've entered more than 24 hours.",SUM(C9:F9))</calculatedColumnFormula>
    </tableColumn>
    <tableColumn id="7" xr3:uid="{E36ADAC2-1C67-4301-A402-4867007DC7B6}" name="Comments" dataDxfId="177" totalsRowDxfId="176"/>
  </tableColumns>
  <tableStyleInfo name="TableStyleLight2"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9D5B261-23C8-42D0-BE1E-DD300AE1967A}" name="Table143567810272932" displayName="Table143567810272932" ref="A8:H24" totalsRowCount="1" headerRowDxfId="175" dataDxfId="173" totalsRowDxfId="171" headerRowBorderDxfId="174" tableBorderDxfId="172" totalsRowBorderDxfId="170">
  <tableColumns count="8">
    <tableColumn id="1" xr3:uid="{EA1AB7E9-436E-49EA-B604-50E7C3DC3ECC}" name="Day" dataDxfId="169" totalsRowDxfId="168" dataCellStyle="Normal">
      <calculatedColumnFormula>TEXT(Table143567810272932[[#This Row],[Date]],"DDDD")</calculatedColumnFormula>
    </tableColumn>
    <tableColumn id="3" xr3:uid="{F23E5B10-4D7E-4759-9EF9-0AF032F482A4}" name="Date" totalsRowLabel="Total Hours" dataDxfId="167" totalsRowDxfId="166" dataCellStyle="Normal">
      <calculatedColumnFormula>IF(#REF!="","",#REF!+1)</calculatedColumnFormula>
    </tableColumn>
    <tableColumn id="4" xr3:uid="{7D71F330-AF61-4C70-9DBE-C4383719722E}" name="Regular Hours" totalsRowFunction="sum" dataDxfId="165" totalsRowDxfId="164" dataCellStyle="Normal"/>
    <tableColumn id="2" xr3:uid="{EB7D412E-6931-412E-9D5D-8CC860B5E77B}" name="Holiday" totalsRowFunction="sum" dataDxfId="163" totalsRowDxfId="162"/>
    <tableColumn id="13" xr3:uid="{8D400F4E-09BB-4EC1-9F65-34138ACDEB74}" name="Sick" totalsRowFunction="sum" dataDxfId="161" totalsRowDxfId="160" dataCellStyle="Normal"/>
    <tableColumn id="12" xr3:uid="{0E18F4FC-5FD9-4E0F-A564-DC09705778D1}" name="Vacation" totalsRowFunction="sum" dataDxfId="159" totalsRowDxfId="158" dataCellStyle="Normal"/>
    <tableColumn id="11" xr3:uid="{B9B03638-CF8F-4969-9747-DDC28B19BE75}" name="Total" totalsRowFunction="sum" dataDxfId="157" totalsRowDxfId="156" dataCellStyle="Normal">
      <calculatedColumnFormula>IF(SUM(C9:F9)&gt;24,"You've entered more than 24 hours.",SUM(C9:F9))</calculatedColumnFormula>
    </tableColumn>
    <tableColumn id="7" xr3:uid="{CC955BD6-C5B8-4D05-8E6A-594B8C32F4D6}" name="Comments" dataDxfId="155" totalsRowDxfId="154"/>
  </tableColumns>
  <tableStyleInfo name="TableStyleLight2"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C88C02B-A5AD-4842-9D13-16960E016756}" name="Table143567810112634" displayName="Table143567810112634" ref="A8:H24" totalsRowCount="1" headerRowDxfId="153" dataDxfId="151" totalsRowDxfId="149" headerRowBorderDxfId="152" tableBorderDxfId="150" totalsRowBorderDxfId="148">
  <tableColumns count="8">
    <tableColumn id="1" xr3:uid="{FFCC113E-6E4E-4BB4-905E-14E81D6ED5BF}" name="Day" dataDxfId="147" totalsRowDxfId="146" dataCellStyle="Normal">
      <calculatedColumnFormula>TEXT(Table143567810112634[[#This Row],[Date]],"dddd")</calculatedColumnFormula>
    </tableColumn>
    <tableColumn id="3" xr3:uid="{36FFB423-092D-40FC-BCEB-B1344A835D39}" name="Date" totalsRowLabel="Total Hours" dataDxfId="145" totalsRowDxfId="144" dataCellStyle="Normal"/>
    <tableColumn id="4" xr3:uid="{CB890001-E391-45C0-BA88-203B5B99F5DB}" name="Regular Hours" totalsRowFunction="sum" dataDxfId="143" totalsRowDxfId="142" dataCellStyle="Normal"/>
    <tableColumn id="2" xr3:uid="{9F56FB5C-5672-499B-8020-4F7F6083F7A9}" name="Holiday" totalsRowFunction="sum" dataDxfId="141" totalsRowDxfId="140"/>
    <tableColumn id="13" xr3:uid="{4B87CB6A-B3BD-492C-AFE9-F30214E68981}" name="Sick" totalsRowFunction="sum" dataDxfId="139" totalsRowDxfId="138" dataCellStyle="Normal"/>
    <tableColumn id="12" xr3:uid="{057EC692-D961-403A-BA9F-A1A13924C708}" name="Vacation" totalsRowFunction="sum" dataDxfId="137" totalsRowDxfId="136" dataCellStyle="Normal"/>
    <tableColumn id="11" xr3:uid="{34D2E7D3-DEA6-4B53-A444-17F692E372D0}" name="Total" totalsRowFunction="sum" dataDxfId="135" totalsRowDxfId="134" dataCellStyle="Normal">
      <calculatedColumnFormula>IF(SUM(C9:F9)&gt;24,"You've entered more than 24 hours.",SUM(C9:F9))</calculatedColumnFormula>
    </tableColumn>
    <tableColumn id="7" xr3:uid="{228672F0-DC2C-4673-890A-C087B206ED04}" name="Comments" dataDxfId="133" totalsRowDxfId="132"/>
  </tableColumns>
  <tableStyleInfo name="TableStyleLight2"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939EBB9-9FEF-4651-AFDD-5E6AE2953760}" name="Table14356781027293236" displayName="Table14356781027293236" ref="A8:H24" totalsRowCount="1" headerRowDxfId="131" dataDxfId="129" totalsRowDxfId="127" headerRowBorderDxfId="130" tableBorderDxfId="128" totalsRowBorderDxfId="126">
  <tableColumns count="8">
    <tableColumn id="1" xr3:uid="{CAFC2015-E93C-4D2F-B805-B0B8941021EB}" name="Day" dataDxfId="125" totalsRowDxfId="124" dataCellStyle="Normal">
      <calculatedColumnFormula>TEXT(Table14356781027293236[[#This Row],[Date]],"DDDD")</calculatedColumnFormula>
    </tableColumn>
    <tableColumn id="3" xr3:uid="{815C23AA-793C-47B0-A0DF-52A8ECFEDDC4}" name="Date" totalsRowLabel="Total Hours" dataDxfId="123" totalsRowDxfId="122" dataCellStyle="Normal">
      <calculatedColumnFormula>IF(#REF!="","",#REF!+1)</calculatedColumnFormula>
    </tableColumn>
    <tableColumn id="4" xr3:uid="{41E61C8D-240A-4CE9-8006-D7E389B8DE70}" name="Regular Hours" totalsRowFunction="sum" dataDxfId="121" totalsRowDxfId="120" dataCellStyle="Normal"/>
    <tableColumn id="2" xr3:uid="{CCA0AF70-8911-43AE-A32C-90076A5516BE}" name="Holiday" totalsRowFunction="sum" dataDxfId="119" totalsRowDxfId="118"/>
    <tableColumn id="13" xr3:uid="{4B32C3B5-B90A-468A-B32E-F2235D928F9B}" name="Sick" totalsRowFunction="sum" dataDxfId="117" totalsRowDxfId="116" dataCellStyle="Normal"/>
    <tableColumn id="12" xr3:uid="{4D90DCEA-BF13-419C-BF91-4279AF285F1A}" name="Vacation" totalsRowFunction="sum" dataDxfId="115" totalsRowDxfId="114" dataCellStyle="Normal"/>
    <tableColumn id="11" xr3:uid="{79B8EBF4-9983-479B-9D7A-A7C64DFCF98D}" name="Total" totalsRowFunction="sum" dataDxfId="113" totalsRowDxfId="112" dataCellStyle="Normal">
      <calculatedColumnFormula>IF(SUM(C9:F9)&gt;24,"You've entered more than 24 hours.",SUM(C9:F9))</calculatedColumnFormula>
    </tableColumn>
    <tableColumn id="7" xr3:uid="{9CA35DB4-C0A1-4686-8952-C5A39F121F3E}" name="Comments" dataDxfId="111" totalsRowDxfId="110"/>
  </tableColumns>
  <tableStyleInfo name="TableStyleLight2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432" displayName="Table1432" ref="A8:H25" totalsRowCount="1" headerRowDxfId="503" dataDxfId="501" totalsRowDxfId="499" headerRowBorderDxfId="502" tableBorderDxfId="500" totalsRowBorderDxfId="498">
  <tableColumns count="8">
    <tableColumn id="1" xr3:uid="{00000000-0010-0000-0100-000001000000}" name="Day" dataDxfId="497" totalsRowDxfId="496" dataCellStyle="Normal">
      <calculatedColumnFormula>TEXT(Table1432[[#This Row],[Date]],"DDDD")</calculatedColumnFormula>
    </tableColumn>
    <tableColumn id="3" xr3:uid="{00000000-0010-0000-0100-000003000000}" name="Date" totalsRowLabel="Total Hours" dataDxfId="495" totalsRowDxfId="494" dataCellStyle="Normal">
      <calculatedColumnFormula>IF(#REF!="","",#REF!+1)</calculatedColumnFormula>
    </tableColumn>
    <tableColumn id="4" xr3:uid="{00000000-0010-0000-0100-000004000000}" name="Regular Hours" totalsRowFunction="sum" dataDxfId="493" totalsRowDxfId="492" dataCellStyle="Normal"/>
    <tableColumn id="2" xr3:uid="{00000000-0010-0000-0100-000002000000}" name="Holiday" totalsRowFunction="sum" dataDxfId="491" totalsRowDxfId="490"/>
    <tableColumn id="13" xr3:uid="{00000000-0010-0000-0100-00000D000000}" name="Sick" totalsRowFunction="sum" dataDxfId="489" totalsRowDxfId="488" dataCellStyle="Normal"/>
    <tableColumn id="12" xr3:uid="{00000000-0010-0000-0100-00000C000000}" name="Vacation" totalsRowFunction="sum" dataDxfId="487" totalsRowDxfId="486" dataCellStyle="Normal"/>
    <tableColumn id="11" xr3:uid="{00000000-0010-0000-0100-00000B000000}" name="Total" totalsRowFunction="sum" dataDxfId="485" totalsRowDxfId="484" dataCellStyle="Normal">
      <calculatedColumnFormula>IF(SUM(C9:F9)&gt;24,"You've entered more than 24 hours.",SUM(C9:F9))</calculatedColumnFormula>
    </tableColumn>
    <tableColumn id="7" xr3:uid="{00000000-0010-0000-0100-000007000000}" name="Comments" dataDxfId="483" totalsRowDxfId="482"/>
  </tableColumns>
  <tableStyleInfo name="TableStyleLight2"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BA50BD7-F30E-4B13-959B-F05DF722DC22}" name="Table14356781011283137" displayName="Table14356781011283137" ref="A8:H25" totalsRowCount="1" headerRowDxfId="109" dataDxfId="107" totalsRowDxfId="105" headerRowBorderDxfId="108" tableBorderDxfId="106" totalsRowBorderDxfId="104">
  <tableColumns count="8">
    <tableColumn id="1" xr3:uid="{291F2948-CCCA-431A-A619-2805C6D8C230}" name="Day" dataDxfId="103" totalsRowDxfId="102" dataCellStyle="Normal">
      <calculatedColumnFormula>TEXT(Table14356781011283137[[#This Row],[Date]],"dddd")</calculatedColumnFormula>
    </tableColumn>
    <tableColumn id="3" xr3:uid="{4258E5EA-6F37-4ADC-8147-8A6EBF0A5927}" name="Date" totalsRowLabel="Total Hours" dataDxfId="101" totalsRowDxfId="100" dataCellStyle="Normal"/>
    <tableColumn id="4" xr3:uid="{BF7E6F31-52AF-4115-990D-38B170357525}" name="Regular Hours" totalsRowFunction="sum" dataDxfId="99" totalsRowDxfId="98" dataCellStyle="Normal"/>
    <tableColumn id="2" xr3:uid="{FAAC64A2-F8BB-4A86-AE64-0E5BA9799517}" name="Holiday" totalsRowFunction="sum" dataDxfId="97" totalsRowDxfId="96"/>
    <tableColumn id="13" xr3:uid="{56E90E8A-2982-4C74-BD06-63B860E78529}" name="Sick" totalsRowFunction="sum" dataDxfId="95" totalsRowDxfId="94" dataCellStyle="Normal"/>
    <tableColumn id="12" xr3:uid="{40497F17-BE6A-412F-A5D4-CB43A93C66C4}" name="Vacation" totalsRowFunction="sum" dataDxfId="93" totalsRowDxfId="92" dataCellStyle="Normal"/>
    <tableColumn id="11" xr3:uid="{E8DCAA03-5BB9-44B8-B341-9F35CA729991}" name="Total" totalsRowFunction="sum" dataDxfId="91" totalsRowDxfId="90" dataCellStyle="Normal">
      <calculatedColumnFormula>IF(SUM(C9:F9)&gt;24,"You've entered more than 24 hours.",SUM(C9:F9))</calculatedColumnFormula>
    </tableColumn>
    <tableColumn id="7" xr3:uid="{58DBB03D-6905-4029-B83E-DFCCEC7984EA}" name="Comments" dataDxfId="89" totalsRowDxfId="88"/>
  </tableColumns>
  <tableStyleInfo name="TableStyleLight2"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8E81D8A-7E84-490D-B285-A5C6E2F02965}" name="Table1435678102729323639" displayName="Table1435678102729323639" ref="A8:H24" totalsRowCount="1" headerRowDxfId="87" dataDxfId="85" totalsRowDxfId="83" headerRowBorderDxfId="86" tableBorderDxfId="84" totalsRowBorderDxfId="82">
  <tableColumns count="8">
    <tableColumn id="1" xr3:uid="{510D35E8-5621-476E-8FEB-F30FF0B6775D}" name="Day" dataDxfId="81" totalsRowDxfId="80" dataCellStyle="Normal">
      <calculatedColumnFormula>TEXT(Table1435678102729323639[[#This Row],[Date]],"DDDD")</calculatedColumnFormula>
    </tableColumn>
    <tableColumn id="3" xr3:uid="{B67DAC54-D9A1-43FE-A087-51EA1886D65C}" name="Date" totalsRowLabel="Total Hours" dataDxfId="79" totalsRowDxfId="78" dataCellStyle="Normal">
      <calculatedColumnFormula>IF(#REF!="","",#REF!+1)</calculatedColumnFormula>
    </tableColumn>
    <tableColumn id="4" xr3:uid="{71B1A04D-3D7E-4520-8A16-07094B77C1C7}" name="Regular Hours" totalsRowFunction="sum" dataDxfId="77" totalsRowDxfId="76" dataCellStyle="Normal"/>
    <tableColumn id="2" xr3:uid="{31606ECA-AF77-4AC2-BF24-197EB8456CA1}" name="Holiday" totalsRowFunction="sum" dataDxfId="75" totalsRowDxfId="74"/>
    <tableColumn id="13" xr3:uid="{BEF90E93-4A99-4443-BC24-4C33A9C0A527}" name="Sick" totalsRowFunction="sum" dataDxfId="73" totalsRowDxfId="72" dataCellStyle="Normal"/>
    <tableColumn id="12" xr3:uid="{D0A2CCE3-AA85-4FF6-BAB4-76AC2BD4FDBE}" name="Vacation" totalsRowFunction="sum" dataDxfId="71" totalsRowDxfId="70" dataCellStyle="Normal"/>
    <tableColumn id="11" xr3:uid="{FF1CF307-FA60-4CF9-AC81-9EB3920114B1}" name="Total" totalsRowFunction="sum" dataDxfId="69" totalsRowDxfId="68" dataCellStyle="Normal">
      <calculatedColumnFormula>IF(SUM(C9:F9)&gt;24,"You've entered more than 24 hours.",SUM(C9:F9))</calculatedColumnFormula>
    </tableColumn>
    <tableColumn id="7" xr3:uid="{5A2F6813-C8F4-47A8-9A4D-CAA0D8E1DCD7}" name="Comments" dataDxfId="67" totalsRowDxfId="66"/>
  </tableColumns>
  <tableStyleInfo name="TableStyleLight2"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9F13024-5C29-45AB-8389-ACB5A915C61C}" name="Table14356781011263440" displayName="Table14356781011263440" ref="A8:H24" totalsRowCount="1" headerRowDxfId="65" dataDxfId="63" totalsRowDxfId="61" headerRowBorderDxfId="64" tableBorderDxfId="62" totalsRowBorderDxfId="60">
  <tableColumns count="8">
    <tableColumn id="1" xr3:uid="{871C1811-83B1-47D2-A779-1A0FA67FAD8E}" name="Day" dataDxfId="59" totalsRowDxfId="58" dataCellStyle="Normal">
      <calculatedColumnFormula>TEXT(Table14356781011263440[[#This Row],[Date]],"dddd")</calculatedColumnFormula>
    </tableColumn>
    <tableColumn id="3" xr3:uid="{21341F6D-5A0B-41D7-BA42-120427606440}" name="Date" totalsRowLabel="Total Hours" dataDxfId="57" totalsRowDxfId="56" dataCellStyle="Normal"/>
    <tableColumn id="4" xr3:uid="{BAF1FBA5-C24D-4C0D-969A-38570FAF6F87}" name="Regular Hours" totalsRowFunction="sum" dataDxfId="55" totalsRowDxfId="54" dataCellStyle="Normal"/>
    <tableColumn id="2" xr3:uid="{0198B8B2-D245-4BD0-B1C1-4E33452139DF}" name="Holiday" totalsRowFunction="sum" dataDxfId="53" totalsRowDxfId="52"/>
    <tableColumn id="13" xr3:uid="{4A14C79C-14A4-404D-86F5-7865B1A0F4E3}" name="Sick" totalsRowFunction="sum" dataDxfId="51" totalsRowDxfId="50" dataCellStyle="Normal"/>
    <tableColumn id="12" xr3:uid="{7B704017-3263-4006-825D-7443C44993C4}" name="Vacation" totalsRowFunction="sum" dataDxfId="49" totalsRowDxfId="48" dataCellStyle="Normal"/>
    <tableColumn id="11" xr3:uid="{4CCD4396-19F8-4DDB-89E0-7E950BC0FB20}" name="Total" totalsRowFunction="sum" dataDxfId="47" totalsRowDxfId="46" dataCellStyle="Normal">
      <calculatedColumnFormula>IF(SUM(C9:F9)&gt;24,"You've entered more than 24 hours.",SUM(C9:F9))</calculatedColumnFormula>
    </tableColumn>
    <tableColumn id="7" xr3:uid="{43B4A880-D884-4DF7-A87F-60E8756EF1BB}" name="Comments" dataDxfId="45" totalsRowDxfId="44"/>
  </tableColumns>
  <tableStyleInfo name="TableStyleLight2"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7D4FAF5-51A8-423E-8697-122418ADBB43}" name="Table143567810272932363942" displayName="Table143567810272932363942" ref="A8:H24" totalsRowCount="1" headerRowDxfId="43" dataDxfId="41" totalsRowDxfId="39" headerRowBorderDxfId="42" tableBorderDxfId="40" totalsRowBorderDxfId="38">
  <tableColumns count="8">
    <tableColumn id="1" xr3:uid="{473D1FD3-1130-4740-8EFC-A626C395E14B}" name="Day" dataDxfId="37" totalsRowDxfId="36" dataCellStyle="Normal">
      <calculatedColumnFormula>TEXT(Table143567810272932363942[[#This Row],[Date]],"DDDD")</calculatedColumnFormula>
    </tableColumn>
    <tableColumn id="3" xr3:uid="{B56B46B0-BDB7-4BF0-822B-47062F965840}" name="Date" totalsRowLabel="Total Hours" dataDxfId="35" totalsRowDxfId="34" dataCellStyle="Normal">
      <calculatedColumnFormula>IF(#REF!="","",#REF!+1)</calculatedColumnFormula>
    </tableColumn>
    <tableColumn id="4" xr3:uid="{C78415B5-F69F-47D4-AB57-4D17A1CE4AEF}" name="Regular Hours" totalsRowFunction="sum" dataDxfId="33" totalsRowDxfId="32" dataCellStyle="Normal"/>
    <tableColumn id="2" xr3:uid="{03C7B9FF-F0F1-4144-A03C-CE7D103F06E7}" name="Holiday" totalsRowFunction="sum" dataDxfId="31" totalsRowDxfId="30"/>
    <tableColumn id="13" xr3:uid="{605A2983-7C52-4F6A-A0E8-ADCB959C9424}" name="Sick" totalsRowFunction="sum" dataDxfId="29" totalsRowDxfId="28" dataCellStyle="Normal"/>
    <tableColumn id="12" xr3:uid="{15AA7B8E-55B5-42C7-95BD-33E965FF240D}" name="Vacation" totalsRowFunction="sum" dataDxfId="27" totalsRowDxfId="26" dataCellStyle="Normal"/>
    <tableColumn id="11" xr3:uid="{09382127-25B4-47D8-B06B-979A727CB58A}" name="Total" totalsRowFunction="sum" dataDxfId="25" totalsRowDxfId="24" dataCellStyle="Normal">
      <calculatedColumnFormula>IF(SUM(C9:F9)&gt;24,"You've entered more than 24 hours.",SUM(C9:F9))</calculatedColumnFormula>
    </tableColumn>
    <tableColumn id="7" xr3:uid="{1CACEB9B-65F0-4F6E-A7DF-D907C739B45D}" name="Comments" dataDxfId="23" totalsRowDxfId="22"/>
  </tableColumns>
  <tableStyleInfo name="TableStyleLight2"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0E78616-34F3-450C-9680-4F5644F4CD1A}" name="Table1435678101128313743" displayName="Table1435678101128313743" ref="A8:H25" totalsRowCount="1" headerRowDxfId="21" dataDxfId="19" totalsRowDxfId="17" headerRowBorderDxfId="20" tableBorderDxfId="18" totalsRowBorderDxfId="16">
  <tableColumns count="8">
    <tableColumn id="1" xr3:uid="{83E36461-14A0-4D65-BA43-6213B3F7B08A}" name="Day" dataDxfId="15" totalsRowDxfId="14" dataCellStyle="Normal">
      <calculatedColumnFormula>TEXT(Table1435678101128313743[[#This Row],[Date]],"dddd")</calculatedColumnFormula>
    </tableColumn>
    <tableColumn id="3" xr3:uid="{6C977634-A4F3-4D3B-828D-BC8C0B071236}" name="Date" totalsRowLabel="Total Hours" dataDxfId="13" totalsRowDxfId="12" dataCellStyle="Normal"/>
    <tableColumn id="4" xr3:uid="{6D9A7304-7D63-4344-9F24-EE608F02F9A0}" name="Regular Hours" totalsRowFunction="sum" dataDxfId="11" totalsRowDxfId="10" dataCellStyle="Normal"/>
    <tableColumn id="2" xr3:uid="{7CE215D8-4511-4E1A-904D-10BFE50874D4}" name="Holiday" totalsRowFunction="sum" dataDxfId="9" totalsRowDxfId="8"/>
    <tableColumn id="13" xr3:uid="{CD7D1C0E-8047-453C-A84C-5DD9FCE690C5}" name="Sick" totalsRowFunction="sum" dataDxfId="7" totalsRowDxfId="6" dataCellStyle="Normal"/>
    <tableColumn id="12" xr3:uid="{76A9DACC-63CC-49A9-BAA4-2A085E5DB0A9}" name="Vacation" totalsRowFunction="sum" dataDxfId="5" totalsRowDxfId="4" dataCellStyle="Normal"/>
    <tableColumn id="11" xr3:uid="{19953252-A2C2-425B-B137-A4C21A92388C}" name="Total" totalsRowFunction="sum" dataDxfId="3" totalsRowDxfId="2" dataCellStyle="Normal">
      <calculatedColumnFormula>IF(SUM(C9:F9)&gt;24,"You've entered more than 24 hours.",SUM(C9:F9))</calculatedColumnFormula>
    </tableColumn>
    <tableColumn id="7" xr3:uid="{9DD161CC-9604-4B3D-87F2-9B798E02F8C8}" name="Comments" dataDxfId="1" totalsRowDxfId="0"/>
  </tableColumns>
  <tableStyleInfo name="TableStyleLight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34" displayName="Table1434" ref="A8:H24" totalsRowCount="1" headerRowDxfId="481" dataDxfId="479" totalsRowDxfId="477" headerRowBorderDxfId="480" tableBorderDxfId="478" totalsRowBorderDxfId="476">
  <tableColumns count="8">
    <tableColumn id="1" xr3:uid="{00000000-0010-0000-0200-000001000000}" name="Day" dataDxfId="475" totalsRowDxfId="474" dataCellStyle="Normal">
      <calculatedColumnFormula>TEXT(Table143[[#This Row],[Date]],"DDDD")</calculatedColumnFormula>
    </tableColumn>
    <tableColumn id="3" xr3:uid="{00000000-0010-0000-0200-000003000000}" name="Date" totalsRowLabel="Total Hours" dataDxfId="473" totalsRowDxfId="472" dataCellStyle="Normal">
      <calculatedColumnFormula>IF(#REF!="","",#REF!+1)</calculatedColumnFormula>
    </tableColumn>
    <tableColumn id="4" xr3:uid="{00000000-0010-0000-0200-000004000000}" name="Regular Hours" totalsRowFunction="sum" dataDxfId="471" totalsRowDxfId="470" dataCellStyle="Normal"/>
    <tableColumn id="2" xr3:uid="{00000000-0010-0000-0200-000002000000}" name="Holiday" totalsRowFunction="sum" dataDxfId="469" totalsRowDxfId="468"/>
    <tableColumn id="13" xr3:uid="{00000000-0010-0000-0200-00000D000000}" name="Sick" totalsRowFunction="sum" dataDxfId="467" totalsRowDxfId="466" dataCellStyle="Normal"/>
    <tableColumn id="12" xr3:uid="{00000000-0010-0000-0200-00000C000000}" name="Vacation" totalsRowFunction="sum" dataDxfId="465" totalsRowDxfId="464" dataCellStyle="Normal"/>
    <tableColumn id="11" xr3:uid="{00000000-0010-0000-0200-00000B000000}" name="Total" totalsRowFunction="sum" dataDxfId="463" totalsRowDxfId="462" dataCellStyle="Normal">
      <calculatedColumnFormula>IF(SUM(C9:F9)&gt;24,"You've entered more than 24 hours.",SUM(C9:F9))</calculatedColumnFormula>
    </tableColumn>
    <tableColumn id="7" xr3:uid="{00000000-0010-0000-0200-000007000000}" name="Comments" dataDxfId="461" totalsRowDxfId="460"/>
  </tableColumns>
  <tableStyleInfo name="TableStyleLight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435" displayName="Table1435" ref="A8:H22" totalsRowCount="1" headerRowDxfId="459" dataDxfId="457" totalsRowDxfId="455" headerRowBorderDxfId="458" tableBorderDxfId="456" totalsRowBorderDxfId="454">
  <tableColumns count="8">
    <tableColumn id="1" xr3:uid="{00000000-0010-0000-0300-000001000000}" name="Day" dataDxfId="453" totalsRowDxfId="452" dataCellStyle="Normal">
      <calculatedColumnFormula>TEXT(Table1435[[#This Row],[Date]],"DDDD")</calculatedColumnFormula>
    </tableColumn>
    <tableColumn id="3" xr3:uid="{00000000-0010-0000-0300-000003000000}" name="Date" totalsRowLabel="Total Hours" dataDxfId="451" totalsRowDxfId="450" dataCellStyle="Normal"/>
    <tableColumn id="4" xr3:uid="{00000000-0010-0000-0300-000004000000}" name="Regular Hours" totalsRowFunction="sum" dataDxfId="449" totalsRowDxfId="448" dataCellStyle="Normal"/>
    <tableColumn id="2" xr3:uid="{00000000-0010-0000-0300-000002000000}" name="Holiday" totalsRowFunction="sum" dataDxfId="447" totalsRowDxfId="446"/>
    <tableColumn id="13" xr3:uid="{00000000-0010-0000-0300-00000D000000}" name="Sick" totalsRowFunction="sum" dataDxfId="445" totalsRowDxfId="444" dataCellStyle="Normal"/>
    <tableColumn id="12" xr3:uid="{00000000-0010-0000-0300-00000C000000}" name="Vacation" totalsRowFunction="sum" dataDxfId="443" totalsRowDxfId="442" dataCellStyle="Normal"/>
    <tableColumn id="11" xr3:uid="{00000000-0010-0000-0300-00000B000000}" name="Total" totalsRowFunction="sum" dataDxfId="441" totalsRowDxfId="440" dataCellStyle="Normal">
      <calculatedColumnFormula>IF(SUM(C9:F9)&gt;24,"You've entered more than 24 hours.",SUM(C9:F9))</calculatedColumnFormula>
    </tableColumn>
    <tableColumn id="7" xr3:uid="{00000000-0010-0000-0300-000007000000}" name="Comments" dataDxfId="439" totalsRowDxfId="438"/>
  </tableColumns>
  <tableStyleInfo name="TableStyleLight2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4356" displayName="Table14356" ref="A8:H24" totalsRowCount="1" headerRowDxfId="437" dataDxfId="435" totalsRowDxfId="433" headerRowBorderDxfId="436" tableBorderDxfId="434" totalsRowBorderDxfId="432">
  <tableColumns count="8">
    <tableColumn id="1" xr3:uid="{00000000-0010-0000-0400-000001000000}" name="Day" dataDxfId="431" dataCellStyle="Normal">
      <calculatedColumnFormula>TEXT(Table1434[[#This Row],[Date]],"DDDD")</calculatedColumnFormula>
    </tableColumn>
    <tableColumn id="3" xr3:uid="{00000000-0010-0000-0400-000003000000}" name="Date" totalsRowLabel="Total Hours" dataDxfId="430" dataCellStyle="Normal"/>
    <tableColumn id="4" xr3:uid="{00000000-0010-0000-0400-000004000000}" name="Regular Hours" totalsRowFunction="sum" dataDxfId="429" totalsRowDxfId="428" dataCellStyle="Normal"/>
    <tableColumn id="2" xr3:uid="{00000000-0010-0000-0400-000002000000}" name="Holiday" totalsRowFunction="sum" dataDxfId="427" totalsRowDxfId="426"/>
    <tableColumn id="13" xr3:uid="{00000000-0010-0000-0400-00000D000000}" name="Sick" totalsRowFunction="sum" dataDxfId="425" totalsRowDxfId="424" dataCellStyle="Normal"/>
    <tableColumn id="12" xr3:uid="{00000000-0010-0000-0400-00000C000000}" name="Vacation" totalsRowFunction="sum" dataDxfId="423" totalsRowDxfId="422" dataCellStyle="Normal"/>
    <tableColumn id="11" xr3:uid="{00000000-0010-0000-0400-00000B000000}" name="Total" totalsRowFunction="sum" dataDxfId="421" totalsRowDxfId="420" dataCellStyle="Normal">
      <calculatedColumnFormula>IF(SUM(C9:F9)&gt;24,"You've entered more than 24 hours.",SUM(C9:F9))</calculatedColumnFormula>
    </tableColumn>
    <tableColumn id="7" xr3:uid="{00000000-0010-0000-0400-000007000000}" name="Comments" dataDxfId="419" totalsRowDxfId="418"/>
  </tableColumns>
  <tableStyleInfo name="TableStyleLight2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143567" displayName="Table143567" ref="A8:H25" totalsRowCount="1" headerRowDxfId="417" dataDxfId="415" totalsRowDxfId="413" headerRowBorderDxfId="416" tableBorderDxfId="414" totalsRowBorderDxfId="412">
  <tableColumns count="8">
    <tableColumn id="1" xr3:uid="{00000000-0010-0000-0500-000001000000}" name="Day" dataDxfId="411" totalsRowDxfId="410" dataCellStyle="Normal">
      <calculatedColumnFormula>TEXT(Table143567[[#This Row],[Date]],"dddd")</calculatedColumnFormula>
    </tableColumn>
    <tableColumn id="3" xr3:uid="{00000000-0010-0000-0500-000003000000}" name="Date" totalsRowLabel="Total Hours" dataDxfId="409" totalsRowDxfId="408" dataCellStyle="Normal"/>
    <tableColumn id="4" xr3:uid="{00000000-0010-0000-0500-000004000000}" name="Regular Hours" totalsRowFunction="sum" dataDxfId="407" totalsRowDxfId="406" dataCellStyle="Normal"/>
    <tableColumn id="2" xr3:uid="{00000000-0010-0000-0500-000002000000}" name="Holiday" totalsRowFunction="sum" dataDxfId="405" totalsRowDxfId="404"/>
    <tableColumn id="13" xr3:uid="{00000000-0010-0000-0500-00000D000000}" name="Sick" totalsRowFunction="sum" dataDxfId="403" totalsRowDxfId="402" dataCellStyle="Normal"/>
    <tableColumn id="12" xr3:uid="{00000000-0010-0000-0500-00000C000000}" name="Vacation" totalsRowFunction="sum" dataDxfId="401" totalsRowDxfId="400" dataCellStyle="Normal"/>
    <tableColumn id="11" xr3:uid="{00000000-0010-0000-0500-00000B000000}" name="Total" totalsRowFunction="sum" dataDxfId="399" totalsRowDxfId="398" dataCellStyle="Normal">
      <calculatedColumnFormula>IF(SUM(C9:F9)&gt;24,"You've entered more than 24 hours.",SUM(C9:F9))</calculatedColumnFormula>
    </tableColumn>
    <tableColumn id="7" xr3:uid="{00000000-0010-0000-0500-000007000000}" name="Comments" dataDxfId="397" totalsRowDxfId="396"/>
  </tableColumns>
  <tableStyleInfo name="TableStyleLight2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14356789" displayName="Table14356789" ref="A8:H24" totalsRowCount="1" headerRowDxfId="395" dataDxfId="393" totalsRowDxfId="391" headerRowBorderDxfId="394" tableBorderDxfId="392" totalsRowBorderDxfId="390">
  <tableColumns count="8">
    <tableColumn id="1" xr3:uid="{00000000-0010-0000-0600-000001000000}" name="Day" dataDxfId="389" totalsRowDxfId="388" dataCellStyle="Normal">
      <calculatedColumnFormula>TEXT(Table14356789[[#This Row],[Date]],"DDDD")</calculatedColumnFormula>
    </tableColumn>
    <tableColumn id="3" xr3:uid="{00000000-0010-0000-0600-000003000000}" name="Date" totalsRowLabel="Total Hours" dataDxfId="387" totalsRowDxfId="386" dataCellStyle="Normal"/>
    <tableColumn id="4" xr3:uid="{00000000-0010-0000-0600-000004000000}" name="Regular Hours" totalsRowFunction="sum" dataDxfId="385" totalsRowDxfId="384" dataCellStyle="Normal"/>
    <tableColumn id="2" xr3:uid="{00000000-0010-0000-0600-000002000000}" name="Holiday" totalsRowFunction="sum" dataDxfId="383" totalsRowDxfId="382"/>
    <tableColumn id="13" xr3:uid="{00000000-0010-0000-0600-00000D000000}" name="Sick" totalsRowFunction="sum" dataDxfId="381" totalsRowDxfId="380" dataCellStyle="Normal"/>
    <tableColumn id="12" xr3:uid="{00000000-0010-0000-0600-00000C000000}" name="Vacation" totalsRowFunction="sum" dataDxfId="379" totalsRowDxfId="378" dataCellStyle="Normal"/>
    <tableColumn id="11" xr3:uid="{00000000-0010-0000-0600-00000B000000}" name="Total" totalsRowFunction="sum" dataDxfId="377" totalsRowDxfId="376" dataCellStyle="Normal">
      <calculatedColumnFormula>IF(SUM(C9:F9)&gt;24,"You've entered more than 24 hours.",SUM(C9:F9))</calculatedColumnFormula>
    </tableColumn>
    <tableColumn id="7" xr3:uid="{00000000-0010-0000-0600-000007000000}" name="Comments" dataDxfId="375" totalsRowDxfId="374"/>
  </tableColumns>
  <tableStyleInfo name="TableStyleLight2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1435678" displayName="Table1435678" ref="A8:H24" totalsRowCount="1" headerRowDxfId="373" dataDxfId="371" totalsRowDxfId="369" headerRowBorderDxfId="372" tableBorderDxfId="370" totalsRowBorderDxfId="368">
  <tableColumns count="8">
    <tableColumn id="1" xr3:uid="{00000000-0010-0000-0700-000001000000}" name="Day" dataDxfId="367" totalsRowDxfId="366" dataCellStyle="Normal">
      <calculatedColumnFormula>TEXT(Table1435678[[#This Row],[Date]],"DDDD")</calculatedColumnFormula>
    </tableColumn>
    <tableColumn id="3" xr3:uid="{00000000-0010-0000-0700-000003000000}" name="Date" totalsRowLabel="Total Hours" dataDxfId="365" totalsRowDxfId="364" dataCellStyle="Normal">
      <calculatedColumnFormula>IF(#REF!="","",#REF!+1)</calculatedColumnFormula>
    </tableColumn>
    <tableColumn id="4" xr3:uid="{00000000-0010-0000-0700-000004000000}" name="Regular Hours" totalsRowFunction="sum" dataDxfId="363" totalsRowDxfId="362" dataCellStyle="Normal"/>
    <tableColumn id="2" xr3:uid="{00000000-0010-0000-0700-000002000000}" name="Holiday" totalsRowFunction="sum" dataDxfId="361" totalsRowDxfId="360"/>
    <tableColumn id="13" xr3:uid="{00000000-0010-0000-0700-00000D000000}" name="Sick" totalsRowFunction="sum" dataDxfId="359" totalsRowDxfId="358" dataCellStyle="Normal"/>
    <tableColumn id="12" xr3:uid="{00000000-0010-0000-0700-00000C000000}" name="Vacation" totalsRowFunction="sum" dataDxfId="357" totalsRowDxfId="356" dataCellStyle="Normal"/>
    <tableColumn id="11" xr3:uid="{00000000-0010-0000-0700-00000B000000}" name="Total" totalsRowFunction="sum" dataDxfId="355" totalsRowDxfId="354" dataCellStyle="Normal">
      <calculatedColumnFormula>IF(SUM(C9:F9)&gt;24,"You've entered more than 24 hours.",SUM(C9:F9))</calculatedColumnFormula>
    </tableColumn>
    <tableColumn id="7" xr3:uid="{00000000-0010-0000-0700-000007000000}" name="Comments" dataDxfId="353" totalsRowDxfId="352"/>
  </tableColumns>
  <tableStyleInfo name="TableStyleLight2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143567810" displayName="Table143567810" ref="A8:H24" totalsRowCount="1" headerRowDxfId="351" dataDxfId="349" totalsRowDxfId="347" headerRowBorderDxfId="350" tableBorderDxfId="348" totalsRowBorderDxfId="346">
  <tableColumns count="8">
    <tableColumn id="1" xr3:uid="{00000000-0010-0000-0800-000001000000}" name="Day" dataDxfId="345" totalsRowDxfId="344" dataCellStyle="Normal">
      <calculatedColumnFormula>TEXT(Table143567810[[#This Row],[Date]],"DDDD")</calculatedColumnFormula>
    </tableColumn>
    <tableColumn id="3" xr3:uid="{00000000-0010-0000-0800-000003000000}" name="Date" totalsRowLabel="Total Hours" dataDxfId="343" totalsRowDxfId="342" dataCellStyle="Normal">
      <calculatedColumnFormula>IF(#REF!="","",#REF!+1)</calculatedColumnFormula>
    </tableColumn>
    <tableColumn id="4" xr3:uid="{00000000-0010-0000-0800-000004000000}" name="Regular Hours" totalsRowFunction="sum" dataDxfId="341" totalsRowDxfId="340" dataCellStyle="Normal"/>
    <tableColumn id="2" xr3:uid="{00000000-0010-0000-0800-000002000000}" name="Holiday" totalsRowFunction="sum" dataDxfId="339" totalsRowDxfId="338"/>
    <tableColumn id="13" xr3:uid="{00000000-0010-0000-0800-00000D000000}" name="Sick" totalsRowFunction="sum" dataDxfId="337" totalsRowDxfId="336" dataCellStyle="Normal"/>
    <tableColumn id="12" xr3:uid="{00000000-0010-0000-0800-00000C000000}" name="Vacation" totalsRowFunction="sum" dataDxfId="335" totalsRowDxfId="334" dataCellStyle="Normal"/>
    <tableColumn id="11" xr3:uid="{00000000-0010-0000-0800-00000B000000}" name="Total" totalsRowFunction="sum" dataDxfId="333" totalsRowDxfId="332" dataCellStyle="Normal">
      <calculatedColumnFormula>IF(SUM(C9:F9)&gt;24,"You've entered more than 24 hours.",SUM(C9:F9))</calculatedColumnFormula>
    </tableColumn>
    <tableColumn id="7" xr3:uid="{00000000-0010-0000-0800-000007000000}" name="Comments" dataDxfId="331" totalsRowDxfId="330"/>
  </tableColumns>
  <tableStyleInfo name="TableStyleLight2"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4" workbookViewId="0">
      <selection activeCell="Y26" sqref="Y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"/>
  <sheetViews>
    <sheetView workbookViewId="0">
      <selection activeCell="A10" sqref="A10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46143</v>
      </c>
    </row>
    <row r="4" spans="1:8" x14ac:dyDescent="0.25">
      <c r="A4" s="36" t="s">
        <v>22</v>
      </c>
      <c r="B4" s="36"/>
      <c r="C4" s="36"/>
      <c r="D4" s="36"/>
      <c r="E4" s="36"/>
      <c r="F4" s="45" t="s">
        <v>26</v>
      </c>
      <c r="G4" s="46"/>
      <c r="H4" s="29">
        <v>46157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TEXT(Table143567810[[#This Row],[Date]],"DDDD")</f>
        <v>Friday</v>
      </c>
      <c r="B9" s="26">
        <f>H3</f>
        <v>46143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TEXT(Table143567810[[#This Row],[Date]],"DDDD")</f>
        <v>Saturday</v>
      </c>
      <c r="B10" s="26">
        <f>B9+1</f>
        <v>46144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TEXT(Table143567810[[#This Row],[Date]],"DDDD")</f>
        <v>Sunday</v>
      </c>
      <c r="B11" s="26">
        <f>B10+1</f>
        <v>46145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TEXT(Table143567810[[#This Row],[Date]],"DDDD")</f>
        <v>Monday</v>
      </c>
      <c r="B12" s="26">
        <f>B11+1</f>
        <v>46146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TEXT(Table143567810[[#This Row],[Date]],"DDDD")</f>
        <v>Tuesday</v>
      </c>
      <c r="B13" s="26">
        <f t="shared" ref="B13:B23" si="1">B12+1</f>
        <v>46147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TEXT(Table143567810[[#This Row],[Date]],"DDDD")</f>
        <v>Wednesday</v>
      </c>
      <c r="B14" s="26">
        <f t="shared" si="1"/>
        <v>46148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TEXT(Table143567810[[#This Row],[Date]],"DDDD")</f>
        <v>Thursday</v>
      </c>
      <c r="B15" s="26">
        <f t="shared" si="1"/>
        <v>46149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TEXT(Table143567810[[#This Row],[Date]],"DDDD")</f>
        <v>Friday</v>
      </c>
      <c r="B16" s="26">
        <f t="shared" si="1"/>
        <v>46150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TEXT(Table143567810[[#This Row],[Date]],"DDDD")</f>
        <v>Saturday</v>
      </c>
      <c r="B17" s="26">
        <f t="shared" si="1"/>
        <v>46151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TEXT(Table143567810[[#This Row],[Date]],"DDDD")</f>
        <v>Sunday</v>
      </c>
      <c r="B18" s="26">
        <f t="shared" si="1"/>
        <v>46152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TEXT(Table143567810[[#This Row],[Date]],"DDDD")</f>
        <v>Monday</v>
      </c>
      <c r="B19" s="26">
        <f t="shared" si="1"/>
        <v>46153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TEXT(Table143567810[[#This Row],[Date]],"DDDD")</f>
        <v>Tuesday</v>
      </c>
      <c r="B20" s="26">
        <f t="shared" si="1"/>
        <v>46154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TEXT(Table143567810[[#This Row],[Date]],"DDDD")</f>
        <v>Wednesday</v>
      </c>
      <c r="B21" s="26">
        <f t="shared" si="1"/>
        <v>46155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TEXT(Table143567810[[#This Row],[Date]],"DDDD")</f>
        <v>Thursday</v>
      </c>
      <c r="B22" s="26">
        <f t="shared" si="1"/>
        <v>46156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TEXT(Table143567810[[#This Row],[Date]],"DDDD")</f>
        <v>Friday</v>
      </c>
      <c r="B23" s="26">
        <f t="shared" si="1"/>
        <v>46157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SUBTOTAL(109,Table143567810[Regular Hours])</f>
        <v>0</v>
      </c>
      <c r="D24" s="15">
        <f>SUBTOTAL(109,Table143567810[Holiday])</f>
        <v>0</v>
      </c>
      <c r="E24" s="15">
        <f>SUBTOTAL(109,Table143567810[Sick])</f>
        <v>0</v>
      </c>
      <c r="F24" s="15">
        <f>SUBTOTAL(109,Table143567810[Vacation])</f>
        <v>0</v>
      </c>
      <c r="G24" s="16">
        <f>SUBTOTAL(109,Table143567810[Total])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8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29">
        <v>46158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46173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TEXT(Table14356781011[[#This Row],[Date]],"dddd")</f>
        <v>Saturday</v>
      </c>
      <c r="B9" s="26">
        <f>H3</f>
        <v>46158</v>
      </c>
      <c r="C9" s="7">
        <v>0</v>
      </c>
      <c r="D9" s="7"/>
      <c r="E9" s="7"/>
      <c r="F9" s="7"/>
      <c r="G9" s="17">
        <f t="shared" ref="G9:G24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TEXT(Table14356781011[[#This Row],[Date]],"dddd")</f>
        <v>Sunday</v>
      </c>
      <c r="B10" s="26">
        <f>B9+1</f>
        <v>46159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TEXT(Table14356781011[[#This Row],[Date]],"dddd")</f>
        <v>Monday</v>
      </c>
      <c r="B11" s="26">
        <f>B10+1</f>
        <v>46160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TEXT(Table14356781011[[#This Row],[Date]],"dddd")</f>
        <v>Tuesday</v>
      </c>
      <c r="B12" s="26">
        <f>B11+1</f>
        <v>46161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TEXT(Table14356781011[[#This Row],[Date]],"dddd")</f>
        <v>Wednesday</v>
      </c>
      <c r="B13" s="26">
        <f t="shared" ref="B13:B24" si="1">B12+1</f>
        <v>46162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TEXT(Table14356781011[[#This Row],[Date]],"dddd")</f>
        <v>Thursday</v>
      </c>
      <c r="B14" s="26">
        <f t="shared" si="1"/>
        <v>46163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TEXT(Table14356781011[[#This Row],[Date]],"dddd")</f>
        <v>Friday</v>
      </c>
      <c r="B15" s="26">
        <f t="shared" si="1"/>
        <v>46164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TEXT(Table14356781011[[#This Row],[Date]],"dddd")</f>
        <v>Saturday</v>
      </c>
      <c r="B16" s="26">
        <f t="shared" si="1"/>
        <v>46165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TEXT(Table14356781011[[#This Row],[Date]],"dddd")</f>
        <v>Sunday</v>
      </c>
      <c r="B17" s="26">
        <f t="shared" si="1"/>
        <v>46166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TEXT(Table14356781011[[#This Row],[Date]],"dddd")</f>
        <v>Monday</v>
      </c>
      <c r="B18" s="26">
        <f t="shared" si="1"/>
        <v>46167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TEXT(Table14356781011[[#This Row],[Date]],"dddd")</f>
        <v>Tuesday</v>
      </c>
      <c r="B19" s="26">
        <f t="shared" si="1"/>
        <v>46168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TEXT(Table14356781011[[#This Row],[Date]],"dddd")</f>
        <v>Wednesday</v>
      </c>
      <c r="B20" s="26">
        <f t="shared" si="1"/>
        <v>46169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TEXT(Table14356781011[[#This Row],[Date]],"dddd")</f>
        <v>Thursday</v>
      </c>
      <c r="B21" s="26">
        <f t="shared" si="1"/>
        <v>46170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TEXT(Table14356781011[[#This Row],[Date]],"dddd")</f>
        <v>Friday</v>
      </c>
      <c r="B22" s="26">
        <f t="shared" si="1"/>
        <v>46171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TEXT(Table14356781011[[#This Row],[Date]],"dddd")</f>
        <v>Saturday</v>
      </c>
      <c r="B23" s="26">
        <f t="shared" si="1"/>
        <v>46172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ht="18" customHeight="1" x14ac:dyDescent="0.25">
      <c r="A24" s="27" t="str">
        <f>TEXT(Table14356781011[[#This Row],[Date]],"dddd")</f>
        <v>Sunday</v>
      </c>
      <c r="B24" s="26">
        <f t="shared" si="1"/>
        <v>46173</v>
      </c>
      <c r="C24" s="7">
        <v>0</v>
      </c>
      <c r="D24" s="7"/>
      <c r="E24" s="7"/>
      <c r="F24" s="7"/>
      <c r="G24" s="17">
        <f t="shared" si="0"/>
        <v>0</v>
      </c>
      <c r="H24" s="22"/>
    </row>
    <row r="25" spans="1:8" x14ac:dyDescent="0.25">
      <c r="A25" s="14"/>
      <c r="B25" s="15" t="s">
        <v>17</v>
      </c>
      <c r="C25" s="15">
        <f>SUBTOTAL(109,Table14356781011[Regular Hours])</f>
        <v>0</v>
      </c>
      <c r="D25" s="15">
        <f>SUBTOTAL(109,Table14356781011[Holiday])</f>
        <v>0</v>
      </c>
      <c r="E25" s="15">
        <f>SUBTOTAL(109,Table14356781011[Sick])</f>
        <v>0</v>
      </c>
      <c r="F25" s="15">
        <f>SUBTOTAL(109,Table14356781011[Vacation])</f>
        <v>0</v>
      </c>
      <c r="G25" s="16">
        <f>SUBTOTAL(109,Table14356781011[Total])</f>
        <v>0</v>
      </c>
      <c r="H25" s="15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9"/>
      <c r="B27" s="9"/>
      <c r="C27" s="21" t="s">
        <v>18</v>
      </c>
      <c r="D27" s="18"/>
      <c r="E27" s="9"/>
      <c r="F27" s="9"/>
      <c r="G27" s="10"/>
      <c r="H27" s="9" t="s">
        <v>18</v>
      </c>
    </row>
    <row r="28" spans="1:8" x14ac:dyDescent="0.25">
      <c r="A28" s="20" t="s">
        <v>19</v>
      </c>
      <c r="B28" s="11"/>
      <c r="C28" s="12"/>
      <c r="D28" s="12"/>
      <c r="E28" s="19" t="s">
        <v>20</v>
      </c>
      <c r="G28" s="13"/>
      <c r="H28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7"/>
  <sheetViews>
    <sheetView workbookViewId="0">
      <selection activeCell="I3" sqref="I3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29">
        <v>46174</v>
      </c>
    </row>
    <row r="4" spans="1:8" x14ac:dyDescent="0.25">
      <c r="A4" s="36" t="s">
        <v>22</v>
      </c>
      <c r="B4" s="36"/>
      <c r="C4" s="36"/>
      <c r="D4" s="36"/>
      <c r="E4" s="36"/>
      <c r="F4" s="45" t="s">
        <v>4</v>
      </c>
      <c r="G4" s="46"/>
      <c r="H4" s="29">
        <v>46188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TEXT(Table1435678101112[[#This Row],[Date]],"DDDD")</f>
        <v>Monday</v>
      </c>
      <c r="B9" s="26">
        <f>H3</f>
        <v>46174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TEXT(Table1435678101112[[#This Row],[Date]],"DDDD")</f>
        <v>Tuesday</v>
      </c>
      <c r="B10" s="26">
        <f>B9+1</f>
        <v>46175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TEXT(Table1435678101112[[#This Row],[Date]],"DDDD")</f>
        <v>Wednesday</v>
      </c>
      <c r="B11" s="26">
        <f>B10+1</f>
        <v>46176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TEXT(Table1435678101112[[#This Row],[Date]],"DDDD")</f>
        <v>Thursday</v>
      </c>
      <c r="B12" s="26">
        <f>B11+1</f>
        <v>46177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TEXT(Table1435678101112[[#This Row],[Date]],"DDDD")</f>
        <v>Friday</v>
      </c>
      <c r="B13" s="26">
        <f t="shared" ref="B13:B23" si="1">B12+1</f>
        <v>46178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TEXT(Table1435678101112[[#This Row],[Date]],"DDDD")</f>
        <v>Saturday</v>
      </c>
      <c r="B14" s="26">
        <f t="shared" si="1"/>
        <v>46179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TEXT(Table1435678101112[[#This Row],[Date]],"DDDD")</f>
        <v>Sunday</v>
      </c>
      <c r="B15" s="26">
        <f t="shared" si="1"/>
        <v>46180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TEXT(Table1435678101112[[#This Row],[Date]],"DDDD")</f>
        <v>Monday</v>
      </c>
      <c r="B16" s="26">
        <f t="shared" si="1"/>
        <v>46181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TEXT(Table1435678101112[[#This Row],[Date]],"DDDD")</f>
        <v>Tuesday</v>
      </c>
      <c r="B17" s="26">
        <f t="shared" si="1"/>
        <v>46182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TEXT(Table1435678101112[[#This Row],[Date]],"DDDD")</f>
        <v>Wednesday</v>
      </c>
      <c r="B18" s="26">
        <f t="shared" si="1"/>
        <v>46183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TEXT(Table1435678101112[[#This Row],[Date]],"DDDD")</f>
        <v>Thursday</v>
      </c>
      <c r="B19" s="26">
        <f t="shared" si="1"/>
        <v>46184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TEXT(Table1435678101112[[#This Row],[Date]],"DDDD")</f>
        <v>Friday</v>
      </c>
      <c r="B20" s="26">
        <f t="shared" si="1"/>
        <v>46185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TEXT(Table1435678101112[[#This Row],[Date]],"DDDD")</f>
        <v>Saturday</v>
      </c>
      <c r="B21" s="26">
        <f t="shared" si="1"/>
        <v>46186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TEXT(Table1435678101112[[#This Row],[Date]],"DDDD")</f>
        <v>Sunday</v>
      </c>
      <c r="B22" s="26">
        <f t="shared" si="1"/>
        <v>46187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TEXT(Table1435678101112[[#This Row],[Date]],"DDDD")</f>
        <v>Monday</v>
      </c>
      <c r="B23" s="26">
        <f t="shared" si="1"/>
        <v>46188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SUBTOTAL(109,Table1435678101112[Regular Hours])</f>
        <v>0</v>
      </c>
      <c r="D24" s="15">
        <f>SUBTOTAL(109,Table1435678101112[Holiday])</f>
        <v>0</v>
      </c>
      <c r="E24" s="15">
        <f>SUBTOTAL(109,Table1435678101112[Sick])</f>
        <v>0</v>
      </c>
      <c r="F24" s="15">
        <f>SUBTOTAL(109,Table1435678101112[Vacation])</f>
        <v>0</v>
      </c>
      <c r="G24" s="16">
        <f>SUBTOTAL(109,Table1435678101112[Total])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7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29">
        <v>46189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46203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TEXT(Table1435678101126[[#This Row],[Date]],"dddd")</f>
        <v>Tuesday</v>
      </c>
      <c r="B9" s="26">
        <f>H3</f>
        <v>46189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TEXT(Table1435678101126[[#This Row],[Date]],"dddd")</f>
        <v>Wednesday</v>
      </c>
      <c r="B10" s="26">
        <f>B9+1</f>
        <v>46190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TEXT(Table1435678101126[[#This Row],[Date]],"dddd")</f>
        <v>Thursday</v>
      </c>
      <c r="B11" s="26">
        <f>B10+1</f>
        <v>46191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TEXT(Table1435678101126[[#This Row],[Date]],"dddd")</f>
        <v>Friday</v>
      </c>
      <c r="B12" s="26">
        <f>B11+1</f>
        <v>46192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TEXT(Table1435678101126[[#This Row],[Date]],"dddd")</f>
        <v>Saturday</v>
      </c>
      <c r="B13" s="26">
        <f t="shared" ref="B13:B23" si="1">B12+1</f>
        <v>46193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TEXT(Table1435678101126[[#This Row],[Date]],"dddd")</f>
        <v>Sunday</v>
      </c>
      <c r="B14" s="26">
        <f t="shared" si="1"/>
        <v>46194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TEXT(Table1435678101126[[#This Row],[Date]],"dddd")</f>
        <v>Monday</v>
      </c>
      <c r="B15" s="26">
        <f t="shared" si="1"/>
        <v>46195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TEXT(Table1435678101126[[#This Row],[Date]],"dddd")</f>
        <v>Tuesday</v>
      </c>
      <c r="B16" s="26">
        <f t="shared" si="1"/>
        <v>46196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TEXT(Table1435678101126[[#This Row],[Date]],"dddd")</f>
        <v>Wednesday</v>
      </c>
      <c r="B17" s="26">
        <f t="shared" si="1"/>
        <v>46197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TEXT(Table1435678101126[[#This Row],[Date]],"dddd")</f>
        <v>Thursday</v>
      </c>
      <c r="B18" s="26">
        <f t="shared" si="1"/>
        <v>46198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TEXT(Table1435678101126[[#This Row],[Date]],"dddd")</f>
        <v>Friday</v>
      </c>
      <c r="B19" s="26">
        <f t="shared" si="1"/>
        <v>46199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TEXT(Table1435678101126[[#This Row],[Date]],"dddd")</f>
        <v>Saturday</v>
      </c>
      <c r="B20" s="26">
        <f t="shared" si="1"/>
        <v>46200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TEXT(Table1435678101126[[#This Row],[Date]],"dddd")</f>
        <v>Sunday</v>
      </c>
      <c r="B21" s="26">
        <f t="shared" si="1"/>
        <v>46201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TEXT(Table1435678101126[[#This Row],[Date]],"dddd")</f>
        <v>Monday</v>
      </c>
      <c r="B22" s="26">
        <f t="shared" si="1"/>
        <v>46202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TEXT(Table1435678101126[[#This Row],[Date]],"dddd")</f>
        <v>Tuesday</v>
      </c>
      <c r="B23" s="26">
        <f t="shared" si="1"/>
        <v>46203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SUBTOTAL(109,Table1435678101126[Regular Hours])</f>
        <v>0</v>
      </c>
      <c r="D24" s="15">
        <f>SUBTOTAL(109,Table1435678101126[Holiday])</f>
        <v>0</v>
      </c>
      <c r="E24" s="15">
        <f>SUBTOTAL(109,Table1435678101126[Sick])</f>
        <v>0</v>
      </c>
      <c r="F24" s="15">
        <f>SUBTOTAL(109,Table1435678101126[Vacation])</f>
        <v>0</v>
      </c>
      <c r="G24" s="16">
        <f>SUBTOTAL(109,Table1435678101126[Total])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7"/>
  <sheetViews>
    <sheetView workbookViewId="0">
      <selection activeCell="I4" sqref="I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46204</v>
      </c>
    </row>
    <row r="4" spans="1:8" x14ac:dyDescent="0.25">
      <c r="A4" s="36" t="s">
        <v>22</v>
      </c>
      <c r="B4" s="36"/>
      <c r="C4" s="36"/>
      <c r="D4" s="36"/>
      <c r="E4" s="36"/>
      <c r="F4" s="45" t="s">
        <v>26</v>
      </c>
      <c r="G4" s="46"/>
      <c r="H4" s="29">
        <v>46218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TEXT(Table14356781027[[#This Row],[Date]],"DDDD")</f>
        <v>Wednesday</v>
      </c>
      <c r="B9" s="26">
        <f>H3</f>
        <v>46204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TEXT(Table14356781027[[#This Row],[Date]],"DDDD")</f>
        <v>Thursday</v>
      </c>
      <c r="B10" s="26">
        <f>B9+1</f>
        <v>46205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TEXT(Table14356781027[[#This Row],[Date]],"DDDD")</f>
        <v>Friday</v>
      </c>
      <c r="B11" s="26">
        <f>B10+1</f>
        <v>46206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TEXT(Table14356781027[[#This Row],[Date]],"DDDD")</f>
        <v>Saturday</v>
      </c>
      <c r="B12" s="26">
        <f>B11+1</f>
        <v>46207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TEXT(Table14356781027[[#This Row],[Date]],"DDDD")</f>
        <v>Sunday</v>
      </c>
      <c r="B13" s="26">
        <f t="shared" ref="B13:B23" si="1">B12+1</f>
        <v>46208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TEXT(Table14356781027[[#This Row],[Date]],"DDDD")</f>
        <v>Monday</v>
      </c>
      <c r="B14" s="26">
        <f t="shared" si="1"/>
        <v>46209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TEXT(Table14356781027[[#This Row],[Date]],"DDDD")</f>
        <v>Tuesday</v>
      </c>
      <c r="B15" s="26">
        <f t="shared" si="1"/>
        <v>46210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TEXT(Table14356781027[[#This Row],[Date]],"DDDD")</f>
        <v>Wednesday</v>
      </c>
      <c r="B16" s="26">
        <f t="shared" si="1"/>
        <v>46211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TEXT(Table14356781027[[#This Row],[Date]],"DDDD")</f>
        <v>Thursday</v>
      </c>
      <c r="B17" s="26">
        <f t="shared" si="1"/>
        <v>46212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TEXT(Table14356781027[[#This Row],[Date]],"DDDD")</f>
        <v>Friday</v>
      </c>
      <c r="B18" s="26">
        <f t="shared" si="1"/>
        <v>46213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TEXT(Table14356781027[[#This Row],[Date]],"DDDD")</f>
        <v>Saturday</v>
      </c>
      <c r="B19" s="26">
        <f t="shared" si="1"/>
        <v>46214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TEXT(Table14356781027[[#This Row],[Date]],"DDDD")</f>
        <v>Sunday</v>
      </c>
      <c r="B20" s="26">
        <f t="shared" si="1"/>
        <v>46215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TEXT(Table14356781027[[#This Row],[Date]],"DDDD")</f>
        <v>Monday</v>
      </c>
      <c r="B21" s="26">
        <f t="shared" si="1"/>
        <v>46216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TEXT(Table14356781027[[#This Row],[Date]],"DDDD")</f>
        <v>Tuesday</v>
      </c>
      <c r="B22" s="26">
        <f t="shared" si="1"/>
        <v>46217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TEXT(Table14356781027[[#This Row],[Date]],"DDDD")</f>
        <v>Wednesday</v>
      </c>
      <c r="B23" s="26">
        <f t="shared" si="1"/>
        <v>46218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SUBTOTAL(109,Table14356781027[Regular Hours])</f>
        <v>0</v>
      </c>
      <c r="D24" s="15">
        <f>SUBTOTAL(109,Table14356781027[Holiday])</f>
        <v>0</v>
      </c>
      <c r="E24" s="15">
        <f>SUBTOTAL(109,Table14356781027[Sick])</f>
        <v>0</v>
      </c>
      <c r="F24" s="15">
        <f>SUBTOTAL(109,Table14356781027[Vacation])</f>
        <v>0</v>
      </c>
      <c r="G24" s="16">
        <f>SUBTOTAL(109,Table14356781027[Total])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8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29">
        <v>46219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46234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TEXT(Table1435678101128[[#This Row],[Date]],"dddd")</f>
        <v>Thursday</v>
      </c>
      <c r="B9" s="26">
        <f>H3</f>
        <v>46219</v>
      </c>
      <c r="C9" s="7">
        <v>0</v>
      </c>
      <c r="D9" s="7"/>
      <c r="E9" s="7"/>
      <c r="F9" s="7"/>
      <c r="G9" s="17">
        <f t="shared" ref="G9:G24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TEXT(Table1435678101128[[#This Row],[Date]],"dddd")</f>
        <v>Friday</v>
      </c>
      <c r="B10" s="26">
        <f>B9+1</f>
        <v>46220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TEXT(Table1435678101128[[#This Row],[Date]],"dddd")</f>
        <v>Saturday</v>
      </c>
      <c r="B11" s="26">
        <f>B10+1</f>
        <v>46221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TEXT(Table1435678101128[[#This Row],[Date]],"dddd")</f>
        <v>Sunday</v>
      </c>
      <c r="B12" s="26">
        <f>B11+1</f>
        <v>46222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TEXT(Table1435678101128[[#This Row],[Date]],"dddd")</f>
        <v>Monday</v>
      </c>
      <c r="B13" s="26">
        <f t="shared" ref="B13:B24" si="1">B12+1</f>
        <v>46223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TEXT(Table1435678101128[[#This Row],[Date]],"dddd")</f>
        <v>Tuesday</v>
      </c>
      <c r="B14" s="26">
        <f t="shared" si="1"/>
        <v>46224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TEXT(Table1435678101128[[#This Row],[Date]],"dddd")</f>
        <v>Wednesday</v>
      </c>
      <c r="B15" s="26">
        <f t="shared" si="1"/>
        <v>46225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TEXT(Table1435678101128[[#This Row],[Date]],"dddd")</f>
        <v>Thursday</v>
      </c>
      <c r="B16" s="26">
        <f t="shared" si="1"/>
        <v>46226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TEXT(Table1435678101128[[#This Row],[Date]],"dddd")</f>
        <v>Friday</v>
      </c>
      <c r="B17" s="26">
        <f t="shared" si="1"/>
        <v>46227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TEXT(Table1435678101128[[#This Row],[Date]],"dddd")</f>
        <v>Saturday</v>
      </c>
      <c r="B18" s="26">
        <f t="shared" si="1"/>
        <v>46228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TEXT(Table1435678101128[[#This Row],[Date]],"dddd")</f>
        <v>Sunday</v>
      </c>
      <c r="B19" s="26">
        <f t="shared" si="1"/>
        <v>46229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TEXT(Table1435678101128[[#This Row],[Date]],"dddd")</f>
        <v>Monday</v>
      </c>
      <c r="B20" s="26">
        <f t="shared" si="1"/>
        <v>46230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TEXT(Table1435678101128[[#This Row],[Date]],"dddd")</f>
        <v>Tuesday</v>
      </c>
      <c r="B21" s="26">
        <f t="shared" si="1"/>
        <v>46231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TEXT(Table1435678101128[[#This Row],[Date]],"dddd")</f>
        <v>Wednesday</v>
      </c>
      <c r="B22" s="26">
        <f t="shared" si="1"/>
        <v>46232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TEXT(Table1435678101128[[#This Row],[Date]],"dddd")</f>
        <v>Thursday</v>
      </c>
      <c r="B23" s="26">
        <f t="shared" si="1"/>
        <v>46233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ht="18" customHeight="1" x14ac:dyDescent="0.25">
      <c r="A24" s="27" t="str">
        <f>TEXT(Table1435678101128[[#This Row],[Date]],"dddd")</f>
        <v>Friday</v>
      </c>
      <c r="B24" s="26">
        <f t="shared" si="1"/>
        <v>46234</v>
      </c>
      <c r="C24" s="7">
        <v>0</v>
      </c>
      <c r="D24" s="7"/>
      <c r="E24" s="7"/>
      <c r="F24" s="7"/>
      <c r="G24" s="17">
        <f t="shared" si="0"/>
        <v>0</v>
      </c>
      <c r="H24" s="22"/>
    </row>
    <row r="25" spans="1:8" x14ac:dyDescent="0.25">
      <c r="A25" s="14"/>
      <c r="B25" s="15" t="s">
        <v>17</v>
      </c>
      <c r="C25" s="15">
        <f>SUBTOTAL(109,Table1435678101128[Regular Hours])</f>
        <v>0</v>
      </c>
      <c r="D25" s="15">
        <f>SUBTOTAL(109,Table1435678101128[Holiday])</f>
        <v>0</v>
      </c>
      <c r="E25" s="15">
        <f>SUBTOTAL(109,Table1435678101128[Sick])</f>
        <v>0</v>
      </c>
      <c r="F25" s="15">
        <f>SUBTOTAL(109,Table1435678101128[Vacation])</f>
        <v>0</v>
      </c>
      <c r="G25" s="16">
        <f>SUBTOTAL(109,Table1435678101128[Total])</f>
        <v>0</v>
      </c>
      <c r="H25" s="15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9"/>
      <c r="B27" s="9"/>
      <c r="C27" s="21" t="s">
        <v>18</v>
      </c>
      <c r="D27" s="18"/>
      <c r="E27" s="9"/>
      <c r="F27" s="9"/>
      <c r="G27" s="10"/>
      <c r="H27" s="9" t="s">
        <v>18</v>
      </c>
    </row>
    <row r="28" spans="1:8" x14ac:dyDescent="0.25">
      <c r="A28" s="20" t="s">
        <v>19</v>
      </c>
      <c r="B28" s="11"/>
      <c r="C28" s="12"/>
      <c r="D28" s="12"/>
      <c r="E28" s="19" t="s">
        <v>20</v>
      </c>
      <c r="G28" s="13"/>
      <c r="H28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7"/>
  <sheetViews>
    <sheetView workbookViewId="0">
      <selection activeCell="I5" sqref="I5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46235</v>
      </c>
    </row>
    <row r="4" spans="1:8" x14ac:dyDescent="0.25">
      <c r="A4" s="36" t="s">
        <v>22</v>
      </c>
      <c r="B4" s="36"/>
      <c r="C4" s="36"/>
      <c r="D4" s="36"/>
      <c r="E4" s="36"/>
      <c r="F4" s="45" t="s">
        <v>26</v>
      </c>
      <c r="G4" s="46"/>
      <c r="H4" s="29">
        <v>46249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TEXT(Table1435678102729[[#This Row],[Date]],"DDDD")</f>
        <v>Saturday</v>
      </c>
      <c r="B9" s="26">
        <f>H3</f>
        <v>46235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TEXT(Table1435678102729[[#This Row],[Date]],"DDDD")</f>
        <v>Sunday</v>
      </c>
      <c r="B10" s="26">
        <f>B9+1</f>
        <v>46236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TEXT(Table1435678102729[[#This Row],[Date]],"DDDD")</f>
        <v>Monday</v>
      </c>
      <c r="B11" s="26">
        <f>B10+1</f>
        <v>46237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TEXT(Table1435678102729[[#This Row],[Date]],"DDDD")</f>
        <v>Tuesday</v>
      </c>
      <c r="B12" s="26">
        <f>B11+1</f>
        <v>46238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TEXT(Table1435678102729[[#This Row],[Date]],"DDDD")</f>
        <v>Wednesday</v>
      </c>
      <c r="B13" s="26">
        <f t="shared" ref="B13:B23" si="1">B12+1</f>
        <v>46239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TEXT(Table1435678102729[[#This Row],[Date]],"DDDD")</f>
        <v>Thursday</v>
      </c>
      <c r="B14" s="26">
        <f t="shared" si="1"/>
        <v>46240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TEXT(Table1435678102729[[#This Row],[Date]],"DDDD")</f>
        <v>Friday</v>
      </c>
      <c r="B15" s="26">
        <f t="shared" si="1"/>
        <v>46241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TEXT(Table1435678102729[[#This Row],[Date]],"DDDD")</f>
        <v>Saturday</v>
      </c>
      <c r="B16" s="26">
        <f t="shared" si="1"/>
        <v>46242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TEXT(Table1435678102729[[#This Row],[Date]],"DDDD")</f>
        <v>Sunday</v>
      </c>
      <c r="B17" s="26">
        <f t="shared" si="1"/>
        <v>46243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TEXT(Table1435678102729[[#This Row],[Date]],"DDDD")</f>
        <v>Monday</v>
      </c>
      <c r="B18" s="26">
        <f t="shared" si="1"/>
        <v>46244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TEXT(Table1435678102729[[#This Row],[Date]],"DDDD")</f>
        <v>Tuesday</v>
      </c>
      <c r="B19" s="26">
        <f t="shared" si="1"/>
        <v>46245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TEXT(Table1435678102729[[#This Row],[Date]],"DDDD")</f>
        <v>Wednesday</v>
      </c>
      <c r="B20" s="26">
        <f t="shared" si="1"/>
        <v>46246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TEXT(Table1435678102729[[#This Row],[Date]],"DDDD")</f>
        <v>Thursday</v>
      </c>
      <c r="B21" s="26">
        <f t="shared" si="1"/>
        <v>46247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TEXT(Table1435678102729[[#This Row],[Date]],"DDDD")</f>
        <v>Friday</v>
      </c>
      <c r="B22" s="26">
        <f t="shared" si="1"/>
        <v>46248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TEXT(Table1435678102729[[#This Row],[Date]],"DDDD")</f>
        <v>Saturday</v>
      </c>
      <c r="B23" s="26">
        <f t="shared" si="1"/>
        <v>46249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SUBTOTAL(109,Table1435678102729[Regular Hours])</f>
        <v>0</v>
      </c>
      <c r="D24" s="15">
        <f>SUBTOTAL(109,Table1435678102729[Holiday])</f>
        <v>0</v>
      </c>
      <c r="E24" s="15">
        <f>SUBTOTAL(109,Table1435678102729[Sick])</f>
        <v>0</v>
      </c>
      <c r="F24" s="15">
        <f>SUBTOTAL(109,Table1435678102729[Vacation])</f>
        <v>0</v>
      </c>
      <c r="G24" s="16">
        <f>SUBTOTAL(109,Table1435678102729[Total])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8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29">
        <v>46250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46265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TEXT(Table143567810112831[[#This Row],[Date]],"dddd")</f>
        <v>Sunday</v>
      </c>
      <c r="B9" s="26">
        <f>H3</f>
        <v>46250</v>
      </c>
      <c r="C9" s="7">
        <v>0</v>
      </c>
      <c r="D9" s="7"/>
      <c r="E9" s="7"/>
      <c r="F9" s="7"/>
      <c r="G9" s="17">
        <f t="shared" ref="G9:G24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TEXT(Table143567810112831[[#This Row],[Date]],"dddd")</f>
        <v>Monday</v>
      </c>
      <c r="B10" s="26">
        <f>B9+1</f>
        <v>46251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TEXT(Table143567810112831[[#This Row],[Date]],"dddd")</f>
        <v>Tuesday</v>
      </c>
      <c r="B11" s="26">
        <f>B10+1</f>
        <v>46252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TEXT(Table143567810112831[[#This Row],[Date]],"dddd")</f>
        <v>Wednesday</v>
      </c>
      <c r="B12" s="26">
        <f>B11+1</f>
        <v>46253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TEXT(Table143567810112831[[#This Row],[Date]],"dddd")</f>
        <v>Thursday</v>
      </c>
      <c r="B13" s="26">
        <f t="shared" ref="B13:B24" si="1">B12+1</f>
        <v>46254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TEXT(Table143567810112831[[#This Row],[Date]],"dddd")</f>
        <v>Friday</v>
      </c>
      <c r="B14" s="26">
        <f t="shared" si="1"/>
        <v>46255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TEXT(Table143567810112831[[#This Row],[Date]],"dddd")</f>
        <v>Saturday</v>
      </c>
      <c r="B15" s="26">
        <f t="shared" si="1"/>
        <v>46256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TEXT(Table143567810112831[[#This Row],[Date]],"dddd")</f>
        <v>Sunday</v>
      </c>
      <c r="B16" s="26">
        <f t="shared" si="1"/>
        <v>46257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TEXT(Table143567810112831[[#This Row],[Date]],"dddd")</f>
        <v>Monday</v>
      </c>
      <c r="B17" s="26">
        <f t="shared" si="1"/>
        <v>46258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TEXT(Table143567810112831[[#This Row],[Date]],"dddd")</f>
        <v>Tuesday</v>
      </c>
      <c r="B18" s="26">
        <f t="shared" si="1"/>
        <v>46259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TEXT(Table143567810112831[[#This Row],[Date]],"dddd")</f>
        <v>Wednesday</v>
      </c>
      <c r="B19" s="26">
        <f t="shared" si="1"/>
        <v>46260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TEXT(Table143567810112831[[#This Row],[Date]],"dddd")</f>
        <v>Thursday</v>
      </c>
      <c r="B20" s="26">
        <f t="shared" si="1"/>
        <v>46261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TEXT(Table143567810112831[[#This Row],[Date]],"dddd")</f>
        <v>Friday</v>
      </c>
      <c r="B21" s="26">
        <f t="shared" si="1"/>
        <v>46262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TEXT(Table143567810112831[[#This Row],[Date]],"dddd")</f>
        <v>Saturday</v>
      </c>
      <c r="B22" s="26">
        <f t="shared" si="1"/>
        <v>46263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TEXT(Table143567810112831[[#This Row],[Date]],"dddd")</f>
        <v>Sunday</v>
      </c>
      <c r="B23" s="26">
        <f t="shared" si="1"/>
        <v>46264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ht="18" customHeight="1" x14ac:dyDescent="0.25">
      <c r="A24" s="27" t="str">
        <f>TEXT(Table143567810112831[[#This Row],[Date]],"dddd")</f>
        <v>Monday</v>
      </c>
      <c r="B24" s="26">
        <f t="shared" si="1"/>
        <v>46265</v>
      </c>
      <c r="C24" s="7">
        <v>0</v>
      </c>
      <c r="D24" s="7"/>
      <c r="E24" s="7"/>
      <c r="F24" s="7"/>
      <c r="G24" s="17">
        <f t="shared" si="0"/>
        <v>0</v>
      </c>
      <c r="H24" s="22"/>
    </row>
    <row r="25" spans="1:8" x14ac:dyDescent="0.25">
      <c r="A25" s="14"/>
      <c r="B25" s="15" t="s">
        <v>17</v>
      </c>
      <c r="C25" s="15">
        <f>SUBTOTAL(109,Table143567810112831[Regular Hours])</f>
        <v>0</v>
      </c>
      <c r="D25" s="15">
        <f>SUBTOTAL(109,Table143567810112831[Holiday])</f>
        <v>0</v>
      </c>
      <c r="E25" s="15">
        <f>SUBTOTAL(109,Table143567810112831[Sick])</f>
        <v>0</v>
      </c>
      <c r="F25" s="15">
        <f>SUBTOTAL(109,Table143567810112831[Vacation])</f>
        <v>0</v>
      </c>
      <c r="G25" s="16">
        <f>SUBTOTAL(109,Table143567810112831[Total])</f>
        <v>0</v>
      </c>
      <c r="H25" s="15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9"/>
      <c r="B27" s="9"/>
      <c r="C27" s="21" t="s">
        <v>18</v>
      </c>
      <c r="D27" s="18"/>
      <c r="E27" s="9"/>
      <c r="F27" s="9"/>
      <c r="G27" s="10"/>
      <c r="H27" s="9" t="s">
        <v>18</v>
      </c>
    </row>
    <row r="28" spans="1:8" x14ac:dyDescent="0.25">
      <c r="A28" s="20" t="s">
        <v>19</v>
      </c>
      <c r="B28" s="11"/>
      <c r="C28" s="12"/>
      <c r="D28" s="12"/>
      <c r="E28" s="19" t="s">
        <v>20</v>
      </c>
      <c r="G28" s="13"/>
      <c r="H28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7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46266</v>
      </c>
    </row>
    <row r="4" spans="1:8" x14ac:dyDescent="0.25">
      <c r="A4" s="36" t="s">
        <v>22</v>
      </c>
      <c r="B4" s="36"/>
      <c r="C4" s="36"/>
      <c r="D4" s="36"/>
      <c r="E4" s="36"/>
      <c r="F4" s="45" t="s">
        <v>26</v>
      </c>
      <c r="G4" s="46"/>
      <c r="H4" s="29">
        <v>46280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TEXT(Table143567810272932[[#This Row],[Date]],"DDDD")</f>
        <v>Tuesday</v>
      </c>
      <c r="B9" s="26">
        <f>H3</f>
        <v>46266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TEXT(Table143567810272932[[#This Row],[Date]],"DDDD")</f>
        <v>Wednesday</v>
      </c>
      <c r="B10" s="26">
        <f>B9+1</f>
        <v>46267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TEXT(Table143567810272932[[#This Row],[Date]],"DDDD")</f>
        <v>Thursday</v>
      </c>
      <c r="B11" s="26">
        <f>B10+1</f>
        <v>46268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TEXT(Table143567810272932[[#This Row],[Date]],"DDDD")</f>
        <v>Friday</v>
      </c>
      <c r="B12" s="26">
        <f>B11+1</f>
        <v>46269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TEXT(Table143567810272932[[#This Row],[Date]],"DDDD")</f>
        <v>Saturday</v>
      </c>
      <c r="B13" s="26">
        <f t="shared" ref="B13:B23" si="1">B12+1</f>
        <v>46270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TEXT(Table143567810272932[[#This Row],[Date]],"DDDD")</f>
        <v>Sunday</v>
      </c>
      <c r="B14" s="26">
        <f t="shared" si="1"/>
        <v>46271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TEXT(Table143567810272932[[#This Row],[Date]],"DDDD")</f>
        <v>Monday</v>
      </c>
      <c r="B15" s="26">
        <f t="shared" si="1"/>
        <v>46272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TEXT(Table143567810272932[[#This Row],[Date]],"DDDD")</f>
        <v>Tuesday</v>
      </c>
      <c r="B16" s="26">
        <f t="shared" si="1"/>
        <v>46273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TEXT(Table143567810272932[[#This Row],[Date]],"DDDD")</f>
        <v>Wednesday</v>
      </c>
      <c r="B17" s="26">
        <f t="shared" si="1"/>
        <v>46274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TEXT(Table143567810272932[[#This Row],[Date]],"DDDD")</f>
        <v>Thursday</v>
      </c>
      <c r="B18" s="26">
        <f t="shared" si="1"/>
        <v>46275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TEXT(Table143567810272932[[#This Row],[Date]],"DDDD")</f>
        <v>Friday</v>
      </c>
      <c r="B19" s="26">
        <f t="shared" si="1"/>
        <v>46276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TEXT(Table143567810272932[[#This Row],[Date]],"DDDD")</f>
        <v>Saturday</v>
      </c>
      <c r="B20" s="26">
        <f t="shared" si="1"/>
        <v>46277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TEXT(Table143567810272932[[#This Row],[Date]],"DDDD")</f>
        <v>Sunday</v>
      </c>
      <c r="B21" s="26">
        <f t="shared" si="1"/>
        <v>46278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TEXT(Table143567810272932[[#This Row],[Date]],"DDDD")</f>
        <v>Monday</v>
      </c>
      <c r="B22" s="26">
        <f t="shared" si="1"/>
        <v>46279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TEXT(Table143567810272932[[#This Row],[Date]],"DDDD")</f>
        <v>Tuesday</v>
      </c>
      <c r="B23" s="26">
        <f t="shared" si="1"/>
        <v>46280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SUBTOTAL(109,Table143567810272932[Regular Hours])</f>
        <v>0</v>
      </c>
      <c r="D24" s="15">
        <f>SUBTOTAL(109,Table143567810272932[Holiday])</f>
        <v>0</v>
      </c>
      <c r="E24" s="15">
        <f>SUBTOTAL(109,Table143567810272932[Sick])</f>
        <v>0</v>
      </c>
      <c r="F24" s="15">
        <f>SUBTOTAL(109,Table143567810272932[Vacation])</f>
        <v>0</v>
      </c>
      <c r="G24" s="16">
        <f>SUBTOTAL(109,Table143567810272932[Total])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7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29">
        <v>46281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46295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TEXT(Table143567810112634[[#This Row],[Date]],"dddd")</f>
        <v>Wednesday</v>
      </c>
      <c r="B9" s="26">
        <f>H3</f>
        <v>46281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TEXT(Table143567810112634[[#This Row],[Date]],"dddd")</f>
        <v>Thursday</v>
      </c>
      <c r="B10" s="26">
        <f>B9+1</f>
        <v>46282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TEXT(Table143567810112634[[#This Row],[Date]],"dddd")</f>
        <v>Friday</v>
      </c>
      <c r="B11" s="26">
        <f>B10+1</f>
        <v>46283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TEXT(Table143567810112634[[#This Row],[Date]],"dddd")</f>
        <v>Saturday</v>
      </c>
      <c r="B12" s="26">
        <f>B11+1</f>
        <v>46284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TEXT(Table143567810112634[[#This Row],[Date]],"dddd")</f>
        <v>Sunday</v>
      </c>
      <c r="B13" s="26">
        <f t="shared" ref="B13:B23" si="1">B12+1</f>
        <v>46285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TEXT(Table143567810112634[[#This Row],[Date]],"dddd")</f>
        <v>Monday</v>
      </c>
      <c r="B14" s="26">
        <f t="shared" si="1"/>
        <v>46286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TEXT(Table143567810112634[[#This Row],[Date]],"dddd")</f>
        <v>Tuesday</v>
      </c>
      <c r="B15" s="26">
        <f t="shared" si="1"/>
        <v>46287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TEXT(Table143567810112634[[#This Row],[Date]],"dddd")</f>
        <v>Wednesday</v>
      </c>
      <c r="B16" s="26">
        <f t="shared" si="1"/>
        <v>46288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TEXT(Table143567810112634[[#This Row],[Date]],"dddd")</f>
        <v>Thursday</v>
      </c>
      <c r="B17" s="26">
        <f t="shared" si="1"/>
        <v>46289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TEXT(Table143567810112634[[#This Row],[Date]],"dddd")</f>
        <v>Friday</v>
      </c>
      <c r="B18" s="26">
        <f t="shared" si="1"/>
        <v>46290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TEXT(Table143567810112634[[#This Row],[Date]],"dddd")</f>
        <v>Saturday</v>
      </c>
      <c r="B19" s="26">
        <f t="shared" si="1"/>
        <v>46291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TEXT(Table143567810112634[[#This Row],[Date]],"dddd")</f>
        <v>Sunday</v>
      </c>
      <c r="B20" s="26">
        <f t="shared" si="1"/>
        <v>46292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TEXT(Table143567810112634[[#This Row],[Date]],"dddd")</f>
        <v>Monday</v>
      </c>
      <c r="B21" s="26">
        <f t="shared" si="1"/>
        <v>46293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TEXT(Table143567810112634[[#This Row],[Date]],"dddd")</f>
        <v>Tuesday</v>
      </c>
      <c r="B22" s="26">
        <f t="shared" si="1"/>
        <v>46294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TEXT(Table143567810112634[[#This Row],[Date]],"dddd")</f>
        <v>Wednesday</v>
      </c>
      <c r="B23" s="26">
        <f t="shared" si="1"/>
        <v>46295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SUBTOTAL(109,Table143567810112634[Regular Hours])</f>
        <v>0</v>
      </c>
      <c r="D24" s="15">
        <f>SUBTOTAL(109,Table143567810112634[Holiday])</f>
        <v>0</v>
      </c>
      <c r="E24" s="15">
        <f>SUBTOTAL(109,Table143567810112634[Sick])</f>
        <v>0</v>
      </c>
      <c r="F24" s="15">
        <f>SUBTOTAL(109,Table143567810112634[Vacation])</f>
        <v>0</v>
      </c>
      <c r="G24" s="16">
        <f>SUBTOTAL(109,Table143567810112634[Total])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1</v>
      </c>
      <c r="B3" s="36"/>
      <c r="C3" s="36"/>
      <c r="D3" s="36"/>
      <c r="E3" s="36"/>
      <c r="F3" s="45" t="s">
        <v>2</v>
      </c>
      <c r="G3" s="46"/>
      <c r="H3" s="29">
        <v>46023</v>
      </c>
    </row>
    <row r="4" spans="1:8" x14ac:dyDescent="0.25">
      <c r="A4" s="36" t="s">
        <v>3</v>
      </c>
      <c r="B4" s="36"/>
      <c r="C4" s="36"/>
      <c r="D4" s="36"/>
      <c r="E4" s="36"/>
      <c r="F4" s="45" t="s">
        <v>4</v>
      </c>
      <c r="G4" s="46"/>
      <c r="H4" s="29">
        <v>46037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TEXT(Table143[[#This Row],[Date]],"DDDD")</f>
        <v>Thursday</v>
      </c>
      <c r="B9" s="26">
        <f>H3</f>
        <v>46023</v>
      </c>
      <c r="C9" s="24">
        <v>0</v>
      </c>
      <c r="D9" s="7"/>
      <c r="E9" s="7"/>
      <c r="F9" s="7"/>
      <c r="G9" s="25">
        <f t="shared" ref="G9:G19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TEXT(Table143[[#This Row],[Date]],"DDDD")</f>
        <v>Friday</v>
      </c>
      <c r="B10" s="26">
        <f>B9+1</f>
        <v>46024</v>
      </c>
      <c r="C10" s="24">
        <v>0</v>
      </c>
      <c r="D10" s="7"/>
      <c r="E10" s="7"/>
      <c r="F10" s="7"/>
      <c r="G10" s="25">
        <f t="shared" si="0"/>
        <v>0</v>
      </c>
      <c r="H10" s="22"/>
    </row>
    <row r="11" spans="1:8" ht="18" customHeight="1" x14ac:dyDescent="0.25">
      <c r="A11" s="27" t="str">
        <f>TEXT(Table143[[#This Row],[Date]],"DDDD")</f>
        <v>Saturday</v>
      </c>
      <c r="B11" s="26">
        <f>B10+1</f>
        <v>46025</v>
      </c>
      <c r="C11" s="24">
        <v>0</v>
      </c>
      <c r="D11" s="7"/>
      <c r="E11" s="7"/>
      <c r="F11" s="7"/>
      <c r="G11" s="25">
        <f t="shared" si="0"/>
        <v>0</v>
      </c>
      <c r="H11" s="22"/>
    </row>
    <row r="12" spans="1:8" ht="18" customHeight="1" x14ac:dyDescent="0.25">
      <c r="A12" s="27" t="str">
        <f>TEXT(Table143[[#This Row],[Date]],"DDDD")</f>
        <v>Sunday</v>
      </c>
      <c r="B12" s="26">
        <f>B11+1</f>
        <v>46026</v>
      </c>
      <c r="C12" s="24">
        <v>0</v>
      </c>
      <c r="D12" s="7"/>
      <c r="E12" s="7"/>
      <c r="F12" s="7"/>
      <c r="G12" s="25">
        <f t="shared" si="0"/>
        <v>0</v>
      </c>
      <c r="H12" s="22"/>
    </row>
    <row r="13" spans="1:8" ht="18" customHeight="1" x14ac:dyDescent="0.25">
      <c r="A13" s="27" t="str">
        <f>TEXT(Table143[[#This Row],[Date]],"DDDD")</f>
        <v>Monday</v>
      </c>
      <c r="B13" s="26">
        <f t="shared" ref="B13:B23" si="1">B12+1</f>
        <v>46027</v>
      </c>
      <c r="C13" s="24">
        <v>0</v>
      </c>
      <c r="D13" s="7"/>
      <c r="E13" s="7"/>
      <c r="F13" s="7"/>
      <c r="G13" s="25">
        <f t="shared" si="0"/>
        <v>0</v>
      </c>
      <c r="H13" s="22"/>
    </row>
    <row r="14" spans="1:8" ht="18" customHeight="1" x14ac:dyDescent="0.25">
      <c r="A14" s="27" t="str">
        <f>TEXT(Table143[[#This Row],[Date]],"DDDD")</f>
        <v>Tuesday</v>
      </c>
      <c r="B14" s="26">
        <f t="shared" si="1"/>
        <v>46028</v>
      </c>
      <c r="C14" s="24">
        <v>0</v>
      </c>
      <c r="D14" s="7"/>
      <c r="E14" s="7"/>
      <c r="F14" s="7"/>
      <c r="G14" s="25">
        <f t="shared" si="0"/>
        <v>0</v>
      </c>
      <c r="H14" s="23"/>
    </row>
    <row r="15" spans="1:8" ht="18" customHeight="1" x14ac:dyDescent="0.25">
      <c r="A15" s="27" t="str">
        <f>TEXT(Table143[[#This Row],[Date]],"DDDD")</f>
        <v>Wednesday</v>
      </c>
      <c r="B15" s="26">
        <f t="shared" si="1"/>
        <v>46029</v>
      </c>
      <c r="C15" s="24">
        <v>0</v>
      </c>
      <c r="D15" s="7"/>
      <c r="E15" s="7"/>
      <c r="F15" s="7"/>
      <c r="G15" s="25">
        <f t="shared" si="0"/>
        <v>0</v>
      </c>
      <c r="H15" s="22"/>
    </row>
    <row r="16" spans="1:8" ht="18" customHeight="1" x14ac:dyDescent="0.25">
      <c r="A16" s="27" t="str">
        <f>TEXT(Table143[[#This Row],[Date]],"DDDD")</f>
        <v>Thursday</v>
      </c>
      <c r="B16" s="26">
        <f t="shared" si="1"/>
        <v>46030</v>
      </c>
      <c r="C16" s="24">
        <v>0</v>
      </c>
      <c r="D16" s="7"/>
      <c r="E16" s="7"/>
      <c r="F16" s="7"/>
      <c r="G16" s="25">
        <f t="shared" si="0"/>
        <v>0</v>
      </c>
      <c r="H16" s="22"/>
    </row>
    <row r="17" spans="1:8" ht="18" customHeight="1" x14ac:dyDescent="0.25">
      <c r="A17" s="27" t="str">
        <f>TEXT(Table143[[#This Row],[Date]],"DDDD")</f>
        <v>Friday</v>
      </c>
      <c r="B17" s="26">
        <f t="shared" si="1"/>
        <v>46031</v>
      </c>
      <c r="C17" s="24">
        <v>0</v>
      </c>
      <c r="D17" s="7"/>
      <c r="E17" s="7"/>
      <c r="F17" s="7"/>
      <c r="G17" s="25">
        <f t="shared" si="0"/>
        <v>0</v>
      </c>
      <c r="H17" s="22"/>
    </row>
    <row r="18" spans="1:8" ht="18" customHeight="1" x14ac:dyDescent="0.25">
      <c r="A18" s="27" t="str">
        <f>TEXT(Table143[[#This Row],[Date]],"DDDD")</f>
        <v>Saturday</v>
      </c>
      <c r="B18" s="26">
        <f t="shared" si="1"/>
        <v>46032</v>
      </c>
      <c r="C18" s="24">
        <v>0</v>
      </c>
      <c r="D18" s="7"/>
      <c r="E18" s="7"/>
      <c r="F18" s="7"/>
      <c r="G18" s="25">
        <f t="shared" si="0"/>
        <v>0</v>
      </c>
      <c r="H18" s="22"/>
    </row>
    <row r="19" spans="1:8" ht="18" customHeight="1" x14ac:dyDescent="0.25">
      <c r="A19" s="27" t="str">
        <f>TEXT(Table143[[#This Row],[Date]],"DDDD")</f>
        <v>Sunday</v>
      </c>
      <c r="B19" s="26">
        <f t="shared" si="1"/>
        <v>46033</v>
      </c>
      <c r="C19" s="24">
        <v>0</v>
      </c>
      <c r="D19" s="7"/>
      <c r="E19" s="7"/>
      <c r="F19" s="7"/>
      <c r="G19" s="25">
        <f t="shared" si="0"/>
        <v>0</v>
      </c>
      <c r="H19" s="22"/>
    </row>
    <row r="20" spans="1:8" ht="18" customHeight="1" x14ac:dyDescent="0.25">
      <c r="A20" s="27" t="str">
        <f>TEXT(Table143[[#This Row],[Date]],"DDDD")</f>
        <v>Monday</v>
      </c>
      <c r="B20" s="26">
        <f t="shared" si="1"/>
        <v>46034</v>
      </c>
      <c r="C20" s="24">
        <v>0</v>
      </c>
      <c r="D20" s="7"/>
      <c r="E20" s="7"/>
      <c r="F20" s="7"/>
      <c r="G20" s="25">
        <f>IF(SUM(C20:F20)&gt;24,"You've entered more than 24 hours.",SUM(C20:F20))</f>
        <v>0</v>
      </c>
      <c r="H20" s="22"/>
    </row>
    <row r="21" spans="1:8" ht="18" customHeight="1" x14ac:dyDescent="0.25">
      <c r="A21" s="27" t="str">
        <f>TEXT(Table143[[#This Row],[Date]],"DDDD")</f>
        <v>Tuesday</v>
      </c>
      <c r="B21" s="26">
        <f t="shared" si="1"/>
        <v>46035</v>
      </c>
      <c r="C21" s="24">
        <v>0</v>
      </c>
      <c r="D21" s="7"/>
      <c r="E21" s="7"/>
      <c r="F21" s="7"/>
      <c r="G21" s="25">
        <f>IF(SUM(C21:F21)&gt;24,"You've entered more than 24 hours.",SUM(C21:F21))</f>
        <v>0</v>
      </c>
      <c r="H21" s="23"/>
    </row>
    <row r="22" spans="1:8" ht="18" customHeight="1" x14ac:dyDescent="0.25">
      <c r="A22" s="27" t="str">
        <f>TEXT(Table143[[#This Row],[Date]],"DDDD")</f>
        <v>Wednesday</v>
      </c>
      <c r="B22" s="26">
        <f t="shared" si="1"/>
        <v>46036</v>
      </c>
      <c r="C22" s="32">
        <v>0</v>
      </c>
      <c r="D22" s="33"/>
      <c r="E22" s="34"/>
      <c r="F22" s="34"/>
      <c r="G22" s="35">
        <f>IF(SUM(C22:F22)&gt;24,"You've entered more than 24 hours.",SUM(C22:F22))</f>
        <v>0</v>
      </c>
      <c r="H22" s="23"/>
    </row>
    <row r="23" spans="1:8" ht="18" customHeight="1" x14ac:dyDescent="0.25">
      <c r="A23" s="27" t="str">
        <f>TEXT(Table143[[#This Row],[Date]],"DDDD")</f>
        <v>Thursday</v>
      </c>
      <c r="B23" s="26">
        <f t="shared" si="1"/>
        <v>46037</v>
      </c>
      <c r="C23" s="24">
        <v>0</v>
      </c>
      <c r="D23" s="7"/>
      <c r="E23" s="7"/>
      <c r="F23" s="7"/>
      <c r="G23" s="25">
        <f>IF(SUM(C23:F23)&gt;24,"You've entered more than 24 hours.",SUM(C23:F23))</f>
        <v>0</v>
      </c>
      <c r="H23" s="23"/>
    </row>
    <row r="24" spans="1:8" x14ac:dyDescent="0.25">
      <c r="A24" s="14"/>
      <c r="B24" s="15" t="s">
        <v>17</v>
      </c>
      <c r="C24" s="15">
        <f>SUBTOTAL(109,Table143[Regular Hours])</f>
        <v>0</v>
      </c>
      <c r="D24" s="15">
        <f>SUBTOTAL(109,Table143[Holiday])</f>
        <v>0</v>
      </c>
      <c r="E24" s="15">
        <f>SUBTOTAL(109,Table143[Sick])</f>
        <v>0</v>
      </c>
      <c r="F24" s="15">
        <f>SUBTOTAL(109,Table143[Vacation])</f>
        <v>0</v>
      </c>
      <c r="G24" s="16">
        <f>SUBTOTAL(109,Table143[Total])</f>
        <v>0</v>
      </c>
      <c r="H24" s="15"/>
    </row>
    <row r="25" spans="1:8" x14ac:dyDescent="0.25">
      <c r="A25" s="28"/>
      <c r="B25" s="28"/>
      <c r="C25" s="28"/>
      <c r="D25" s="28"/>
      <c r="E25" s="28"/>
      <c r="F25" s="28"/>
      <c r="G25" s="28"/>
      <c r="H25" s="2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5:E5"/>
    <mergeCell ref="F5:H5"/>
    <mergeCell ref="A6:E6"/>
    <mergeCell ref="F6:H7"/>
    <mergeCell ref="A1:H1"/>
    <mergeCell ref="A2:F2"/>
    <mergeCell ref="A3:E3"/>
    <mergeCell ref="A4:E4"/>
    <mergeCell ref="A7:E7"/>
    <mergeCell ref="F3:G3"/>
    <mergeCell ref="F4:G4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7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46296</v>
      </c>
    </row>
    <row r="4" spans="1:8" x14ac:dyDescent="0.25">
      <c r="A4" s="36" t="s">
        <v>22</v>
      </c>
      <c r="B4" s="36"/>
      <c r="C4" s="36"/>
      <c r="D4" s="36"/>
      <c r="E4" s="36"/>
      <c r="F4" s="45" t="s">
        <v>26</v>
      </c>
      <c r="G4" s="46"/>
      <c r="H4" s="29">
        <v>46310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TEXT(Table14356781027293236[[#This Row],[Date]],"DDDD")</f>
        <v>Thursday</v>
      </c>
      <c r="B9" s="26">
        <f>H3</f>
        <v>46296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TEXT(Table14356781027293236[[#This Row],[Date]],"DDDD")</f>
        <v>Friday</v>
      </c>
      <c r="B10" s="26">
        <f>B9+1</f>
        <v>46297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TEXT(Table14356781027293236[[#This Row],[Date]],"DDDD")</f>
        <v>Saturday</v>
      </c>
      <c r="B11" s="26">
        <f>B10+1</f>
        <v>46298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TEXT(Table14356781027293236[[#This Row],[Date]],"DDDD")</f>
        <v>Sunday</v>
      </c>
      <c r="B12" s="26">
        <f>B11+1</f>
        <v>46299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TEXT(Table14356781027293236[[#This Row],[Date]],"DDDD")</f>
        <v>Monday</v>
      </c>
      <c r="B13" s="26">
        <f t="shared" ref="B13:B23" si="1">B12+1</f>
        <v>46300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TEXT(Table14356781027293236[[#This Row],[Date]],"DDDD")</f>
        <v>Tuesday</v>
      </c>
      <c r="B14" s="26">
        <f t="shared" si="1"/>
        <v>46301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TEXT(Table14356781027293236[[#This Row],[Date]],"DDDD")</f>
        <v>Wednesday</v>
      </c>
      <c r="B15" s="26">
        <f t="shared" si="1"/>
        <v>46302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TEXT(Table14356781027293236[[#This Row],[Date]],"DDDD")</f>
        <v>Thursday</v>
      </c>
      <c r="B16" s="26">
        <f t="shared" si="1"/>
        <v>46303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TEXT(Table14356781027293236[[#This Row],[Date]],"DDDD")</f>
        <v>Friday</v>
      </c>
      <c r="B17" s="26">
        <f t="shared" si="1"/>
        <v>46304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TEXT(Table14356781027293236[[#This Row],[Date]],"DDDD")</f>
        <v>Saturday</v>
      </c>
      <c r="B18" s="26">
        <f t="shared" si="1"/>
        <v>46305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TEXT(Table14356781027293236[[#This Row],[Date]],"DDDD")</f>
        <v>Sunday</v>
      </c>
      <c r="B19" s="26">
        <f t="shared" si="1"/>
        <v>46306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TEXT(Table14356781027293236[[#This Row],[Date]],"DDDD")</f>
        <v>Monday</v>
      </c>
      <c r="B20" s="26">
        <f t="shared" si="1"/>
        <v>46307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TEXT(Table14356781027293236[[#This Row],[Date]],"DDDD")</f>
        <v>Tuesday</v>
      </c>
      <c r="B21" s="26">
        <f t="shared" si="1"/>
        <v>46308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TEXT(Table14356781027293236[[#This Row],[Date]],"DDDD")</f>
        <v>Wednesday</v>
      </c>
      <c r="B22" s="26">
        <f t="shared" si="1"/>
        <v>46309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TEXT(Table14356781027293236[[#This Row],[Date]],"DDDD")</f>
        <v>Thursday</v>
      </c>
      <c r="B23" s="26">
        <f t="shared" si="1"/>
        <v>46310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SUBTOTAL(109,Table14356781027293236[Regular Hours])</f>
        <v>0</v>
      </c>
      <c r="D24" s="15">
        <f>SUBTOTAL(109,Table14356781027293236[Holiday])</f>
        <v>0</v>
      </c>
      <c r="E24" s="15">
        <f>SUBTOTAL(109,Table14356781027293236[Sick])</f>
        <v>0</v>
      </c>
      <c r="F24" s="15">
        <f>SUBTOTAL(109,Table14356781027293236[Vacation])</f>
        <v>0</v>
      </c>
      <c r="G24" s="16">
        <f>SUBTOTAL(109,Table14356781027293236[Total])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8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29">
        <v>46311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46326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TEXT(Table14356781011283137[[#This Row],[Date]],"dddd")</f>
        <v>Friday</v>
      </c>
      <c r="B9" s="26">
        <f>H3</f>
        <v>46311</v>
      </c>
      <c r="C9" s="7">
        <v>0</v>
      </c>
      <c r="D9" s="7"/>
      <c r="E9" s="7"/>
      <c r="F9" s="7"/>
      <c r="G9" s="17">
        <f t="shared" ref="G9:G24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TEXT(Table14356781011283137[[#This Row],[Date]],"dddd")</f>
        <v>Saturday</v>
      </c>
      <c r="B10" s="26">
        <f>B9+1</f>
        <v>46312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TEXT(Table14356781011283137[[#This Row],[Date]],"dddd")</f>
        <v>Sunday</v>
      </c>
      <c r="B11" s="26">
        <f>B10+1</f>
        <v>46313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TEXT(Table14356781011283137[[#This Row],[Date]],"dddd")</f>
        <v>Monday</v>
      </c>
      <c r="B12" s="26">
        <f>B11+1</f>
        <v>46314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TEXT(Table14356781011283137[[#This Row],[Date]],"dddd")</f>
        <v>Tuesday</v>
      </c>
      <c r="B13" s="26">
        <f t="shared" ref="B13:B24" si="1">B12+1</f>
        <v>46315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TEXT(Table14356781011283137[[#This Row],[Date]],"dddd")</f>
        <v>Wednesday</v>
      </c>
      <c r="B14" s="26">
        <f t="shared" si="1"/>
        <v>46316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TEXT(Table14356781011283137[[#This Row],[Date]],"dddd")</f>
        <v>Thursday</v>
      </c>
      <c r="B15" s="26">
        <f t="shared" si="1"/>
        <v>46317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TEXT(Table14356781011283137[[#This Row],[Date]],"dddd")</f>
        <v>Friday</v>
      </c>
      <c r="B16" s="26">
        <f t="shared" si="1"/>
        <v>46318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TEXT(Table14356781011283137[[#This Row],[Date]],"dddd")</f>
        <v>Saturday</v>
      </c>
      <c r="B17" s="26">
        <f t="shared" si="1"/>
        <v>46319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TEXT(Table14356781011283137[[#This Row],[Date]],"dddd")</f>
        <v>Sunday</v>
      </c>
      <c r="B18" s="26">
        <f t="shared" si="1"/>
        <v>46320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TEXT(Table14356781011283137[[#This Row],[Date]],"dddd")</f>
        <v>Monday</v>
      </c>
      <c r="B19" s="26">
        <f t="shared" si="1"/>
        <v>46321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TEXT(Table14356781011283137[[#This Row],[Date]],"dddd")</f>
        <v>Tuesday</v>
      </c>
      <c r="B20" s="26">
        <f t="shared" si="1"/>
        <v>46322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TEXT(Table14356781011283137[[#This Row],[Date]],"dddd")</f>
        <v>Wednesday</v>
      </c>
      <c r="B21" s="26">
        <f t="shared" si="1"/>
        <v>46323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TEXT(Table14356781011283137[[#This Row],[Date]],"dddd")</f>
        <v>Thursday</v>
      </c>
      <c r="B22" s="26">
        <f t="shared" si="1"/>
        <v>46324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TEXT(Table14356781011283137[[#This Row],[Date]],"dddd")</f>
        <v>Friday</v>
      </c>
      <c r="B23" s="26">
        <f t="shared" si="1"/>
        <v>46325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ht="18" customHeight="1" x14ac:dyDescent="0.25">
      <c r="A24" s="27" t="str">
        <f>TEXT(Table14356781011283137[[#This Row],[Date]],"dddd")</f>
        <v>Saturday</v>
      </c>
      <c r="B24" s="26">
        <f t="shared" si="1"/>
        <v>46326</v>
      </c>
      <c r="C24" s="7">
        <v>0</v>
      </c>
      <c r="D24" s="7"/>
      <c r="E24" s="7"/>
      <c r="F24" s="7"/>
      <c r="G24" s="17">
        <f t="shared" si="0"/>
        <v>0</v>
      </c>
      <c r="H24" s="22"/>
    </row>
    <row r="25" spans="1:8" x14ac:dyDescent="0.25">
      <c r="A25" s="14"/>
      <c r="B25" s="15" t="s">
        <v>17</v>
      </c>
      <c r="C25" s="15">
        <f>SUBTOTAL(109,Table14356781011283137[Regular Hours])</f>
        <v>0</v>
      </c>
      <c r="D25" s="15">
        <f>SUBTOTAL(109,Table14356781011283137[Holiday])</f>
        <v>0</v>
      </c>
      <c r="E25" s="15">
        <f>SUBTOTAL(109,Table14356781011283137[Sick])</f>
        <v>0</v>
      </c>
      <c r="F25" s="15">
        <f>SUBTOTAL(109,Table14356781011283137[Vacation])</f>
        <v>0</v>
      </c>
      <c r="G25" s="16">
        <f>SUBTOTAL(109,Table14356781011283137[Total])</f>
        <v>0</v>
      </c>
      <c r="H25" s="15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9"/>
      <c r="B27" s="9"/>
      <c r="C27" s="21" t="s">
        <v>18</v>
      </c>
      <c r="D27" s="18"/>
      <c r="E27" s="9"/>
      <c r="F27" s="9"/>
      <c r="G27" s="10"/>
      <c r="H27" s="9" t="s">
        <v>18</v>
      </c>
    </row>
    <row r="28" spans="1:8" x14ac:dyDescent="0.25">
      <c r="A28" s="20" t="s">
        <v>19</v>
      </c>
      <c r="B28" s="11"/>
      <c r="C28" s="12"/>
      <c r="D28" s="12"/>
      <c r="E28" s="19" t="s">
        <v>20</v>
      </c>
      <c r="G28" s="13"/>
      <c r="H28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7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46327</v>
      </c>
    </row>
    <row r="4" spans="1:8" x14ac:dyDescent="0.25">
      <c r="A4" s="36" t="s">
        <v>22</v>
      </c>
      <c r="B4" s="36"/>
      <c r="C4" s="36"/>
      <c r="D4" s="36"/>
      <c r="E4" s="36"/>
      <c r="F4" s="45" t="s">
        <v>26</v>
      </c>
      <c r="G4" s="46"/>
      <c r="H4" s="29">
        <v>46341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TEXT(Table1435678102729323639[[#This Row],[Date]],"DDDD")</f>
        <v>Sunday</v>
      </c>
      <c r="B9" s="26">
        <f>H3</f>
        <v>46327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TEXT(Table1435678102729323639[[#This Row],[Date]],"DDDD")</f>
        <v>Monday</v>
      </c>
      <c r="B10" s="26">
        <f>B9+1</f>
        <v>46328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TEXT(Table1435678102729323639[[#This Row],[Date]],"DDDD")</f>
        <v>Tuesday</v>
      </c>
      <c r="B11" s="26">
        <f>B10+1</f>
        <v>46329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TEXT(Table1435678102729323639[[#This Row],[Date]],"DDDD")</f>
        <v>Wednesday</v>
      </c>
      <c r="B12" s="26">
        <f>B11+1</f>
        <v>46330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TEXT(Table1435678102729323639[[#This Row],[Date]],"DDDD")</f>
        <v>Thursday</v>
      </c>
      <c r="B13" s="26">
        <f t="shared" ref="B13:B23" si="1">B12+1</f>
        <v>46331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TEXT(Table1435678102729323639[[#This Row],[Date]],"DDDD")</f>
        <v>Friday</v>
      </c>
      <c r="B14" s="26">
        <f t="shared" si="1"/>
        <v>46332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TEXT(Table1435678102729323639[[#This Row],[Date]],"DDDD")</f>
        <v>Saturday</v>
      </c>
      <c r="B15" s="26">
        <f t="shared" si="1"/>
        <v>46333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TEXT(Table1435678102729323639[[#This Row],[Date]],"DDDD")</f>
        <v>Sunday</v>
      </c>
      <c r="B16" s="26">
        <f t="shared" si="1"/>
        <v>46334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TEXT(Table1435678102729323639[[#This Row],[Date]],"DDDD")</f>
        <v>Monday</v>
      </c>
      <c r="B17" s="26">
        <f t="shared" si="1"/>
        <v>46335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TEXT(Table1435678102729323639[[#This Row],[Date]],"DDDD")</f>
        <v>Tuesday</v>
      </c>
      <c r="B18" s="26">
        <f t="shared" si="1"/>
        <v>46336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TEXT(Table1435678102729323639[[#This Row],[Date]],"DDDD")</f>
        <v>Wednesday</v>
      </c>
      <c r="B19" s="26">
        <f t="shared" si="1"/>
        <v>46337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TEXT(Table1435678102729323639[[#This Row],[Date]],"DDDD")</f>
        <v>Thursday</v>
      </c>
      <c r="B20" s="26">
        <f t="shared" si="1"/>
        <v>46338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TEXT(Table1435678102729323639[[#This Row],[Date]],"DDDD")</f>
        <v>Friday</v>
      </c>
      <c r="B21" s="26">
        <f t="shared" si="1"/>
        <v>46339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TEXT(Table1435678102729323639[[#This Row],[Date]],"DDDD")</f>
        <v>Saturday</v>
      </c>
      <c r="B22" s="26">
        <f t="shared" si="1"/>
        <v>46340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TEXT(Table1435678102729323639[[#This Row],[Date]],"DDDD")</f>
        <v>Sunday</v>
      </c>
      <c r="B23" s="26">
        <f t="shared" si="1"/>
        <v>46341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SUBTOTAL(109,Table1435678102729323639[Regular Hours])</f>
        <v>0</v>
      </c>
      <c r="D24" s="15">
        <f>SUBTOTAL(109,Table1435678102729323639[Holiday])</f>
        <v>0</v>
      </c>
      <c r="E24" s="15">
        <f>SUBTOTAL(109,Table1435678102729323639[Sick])</f>
        <v>0</v>
      </c>
      <c r="F24" s="15">
        <f>SUBTOTAL(109,Table1435678102729323639[Vacation])</f>
        <v>0</v>
      </c>
      <c r="G24" s="16">
        <f>SUBTOTAL(109,Table1435678102729323639[Total])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7"/>
  <sheetViews>
    <sheetView workbookViewId="0">
      <selection activeCell="H4" sqref="H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29">
        <v>46342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46356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TEXT(Table14356781011263440[[#This Row],[Date]],"dddd")</f>
        <v>Monday</v>
      </c>
      <c r="B9" s="26">
        <f>H3</f>
        <v>46342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TEXT(Table14356781011263440[[#This Row],[Date]],"dddd")</f>
        <v>Tuesday</v>
      </c>
      <c r="B10" s="26">
        <f>B9+1</f>
        <v>46343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TEXT(Table14356781011263440[[#This Row],[Date]],"dddd")</f>
        <v>Wednesday</v>
      </c>
      <c r="B11" s="26">
        <f>B10+1</f>
        <v>46344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TEXT(Table14356781011263440[[#This Row],[Date]],"dddd")</f>
        <v>Thursday</v>
      </c>
      <c r="B12" s="26">
        <f>B11+1</f>
        <v>46345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TEXT(Table14356781011263440[[#This Row],[Date]],"dddd")</f>
        <v>Friday</v>
      </c>
      <c r="B13" s="26">
        <f t="shared" ref="B13:B23" si="1">B12+1</f>
        <v>46346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TEXT(Table14356781011263440[[#This Row],[Date]],"dddd")</f>
        <v>Saturday</v>
      </c>
      <c r="B14" s="26">
        <f t="shared" si="1"/>
        <v>46347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TEXT(Table14356781011263440[[#This Row],[Date]],"dddd")</f>
        <v>Sunday</v>
      </c>
      <c r="B15" s="26">
        <f t="shared" si="1"/>
        <v>46348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TEXT(Table14356781011263440[[#This Row],[Date]],"dddd")</f>
        <v>Monday</v>
      </c>
      <c r="B16" s="26">
        <f t="shared" si="1"/>
        <v>46349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TEXT(Table14356781011263440[[#This Row],[Date]],"dddd")</f>
        <v>Tuesday</v>
      </c>
      <c r="B17" s="26">
        <f t="shared" si="1"/>
        <v>46350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TEXT(Table14356781011263440[[#This Row],[Date]],"dddd")</f>
        <v>Wednesday</v>
      </c>
      <c r="B18" s="26">
        <f t="shared" si="1"/>
        <v>46351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TEXT(Table14356781011263440[[#This Row],[Date]],"dddd")</f>
        <v>Thursday</v>
      </c>
      <c r="B19" s="26">
        <f t="shared" si="1"/>
        <v>46352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TEXT(Table14356781011263440[[#This Row],[Date]],"dddd")</f>
        <v>Friday</v>
      </c>
      <c r="B20" s="26">
        <f t="shared" si="1"/>
        <v>46353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TEXT(Table14356781011263440[[#This Row],[Date]],"dddd")</f>
        <v>Saturday</v>
      </c>
      <c r="B21" s="26">
        <f t="shared" si="1"/>
        <v>46354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TEXT(Table14356781011263440[[#This Row],[Date]],"dddd")</f>
        <v>Sunday</v>
      </c>
      <c r="B22" s="26">
        <f t="shared" si="1"/>
        <v>46355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TEXT(Table14356781011263440[[#This Row],[Date]],"dddd")</f>
        <v>Monday</v>
      </c>
      <c r="B23" s="26">
        <f t="shared" si="1"/>
        <v>46356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SUBTOTAL(109,Table14356781011263440[Regular Hours])</f>
        <v>0</v>
      </c>
      <c r="D24" s="15">
        <f>SUBTOTAL(109,Table14356781011263440[Holiday])</f>
        <v>0</v>
      </c>
      <c r="E24" s="15">
        <f>SUBTOTAL(109,Table14356781011263440[Sick])</f>
        <v>0</v>
      </c>
      <c r="F24" s="15">
        <f>SUBTOTAL(109,Table14356781011263440[Vacation])</f>
        <v>0</v>
      </c>
      <c r="G24" s="16">
        <f>SUBTOTAL(109,Table14356781011263440[Total])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7"/>
  <sheetViews>
    <sheetView workbookViewId="0">
      <selection activeCell="I3" sqref="I3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46357</v>
      </c>
    </row>
    <row r="4" spans="1:8" x14ac:dyDescent="0.25">
      <c r="A4" s="36" t="s">
        <v>22</v>
      </c>
      <c r="B4" s="36"/>
      <c r="C4" s="36"/>
      <c r="D4" s="36"/>
      <c r="E4" s="36"/>
      <c r="F4" s="45" t="s">
        <v>26</v>
      </c>
      <c r="G4" s="46"/>
      <c r="H4" s="29">
        <v>46371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TEXT(Table143567810272932363942[[#This Row],[Date]],"DDDD")</f>
        <v>Tuesday</v>
      </c>
      <c r="B9" s="26">
        <f>H3</f>
        <v>46357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TEXT(Table143567810272932363942[[#This Row],[Date]],"DDDD")</f>
        <v>Wednesday</v>
      </c>
      <c r="B10" s="26">
        <f>B9+1</f>
        <v>46358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TEXT(Table143567810272932363942[[#This Row],[Date]],"DDDD")</f>
        <v>Thursday</v>
      </c>
      <c r="B11" s="26">
        <f>B10+1</f>
        <v>46359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TEXT(Table143567810272932363942[[#This Row],[Date]],"DDDD")</f>
        <v>Friday</v>
      </c>
      <c r="B12" s="26">
        <f>B11+1</f>
        <v>46360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TEXT(Table143567810272932363942[[#This Row],[Date]],"DDDD")</f>
        <v>Saturday</v>
      </c>
      <c r="B13" s="26">
        <f t="shared" ref="B13:B23" si="1">B12+1</f>
        <v>46361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TEXT(Table143567810272932363942[[#This Row],[Date]],"DDDD")</f>
        <v>Sunday</v>
      </c>
      <c r="B14" s="26">
        <f t="shared" si="1"/>
        <v>46362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TEXT(Table143567810272932363942[[#This Row],[Date]],"DDDD")</f>
        <v>Monday</v>
      </c>
      <c r="B15" s="26">
        <f t="shared" si="1"/>
        <v>46363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TEXT(Table143567810272932363942[[#This Row],[Date]],"DDDD")</f>
        <v>Tuesday</v>
      </c>
      <c r="B16" s="26">
        <f t="shared" si="1"/>
        <v>46364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TEXT(Table143567810272932363942[[#This Row],[Date]],"DDDD")</f>
        <v>Wednesday</v>
      </c>
      <c r="B17" s="26">
        <f t="shared" si="1"/>
        <v>46365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TEXT(Table143567810272932363942[[#This Row],[Date]],"DDDD")</f>
        <v>Thursday</v>
      </c>
      <c r="B18" s="26">
        <f t="shared" si="1"/>
        <v>46366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TEXT(Table143567810272932363942[[#This Row],[Date]],"DDDD")</f>
        <v>Friday</v>
      </c>
      <c r="B19" s="26">
        <f t="shared" si="1"/>
        <v>46367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TEXT(Table143567810272932363942[[#This Row],[Date]],"DDDD")</f>
        <v>Saturday</v>
      </c>
      <c r="B20" s="26">
        <f t="shared" si="1"/>
        <v>46368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TEXT(Table143567810272932363942[[#This Row],[Date]],"DDDD")</f>
        <v>Sunday</v>
      </c>
      <c r="B21" s="26">
        <f t="shared" si="1"/>
        <v>46369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TEXT(Table143567810272932363942[[#This Row],[Date]],"DDDD")</f>
        <v>Monday</v>
      </c>
      <c r="B22" s="26">
        <f t="shared" si="1"/>
        <v>46370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TEXT(Table143567810272932363942[[#This Row],[Date]],"DDDD")</f>
        <v>Tuesday</v>
      </c>
      <c r="B23" s="26">
        <f t="shared" si="1"/>
        <v>46371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SUBTOTAL(109,Table143567810272932363942[Regular Hours])</f>
        <v>0</v>
      </c>
      <c r="D24" s="15">
        <f>SUBTOTAL(109,Table143567810272932363942[Holiday])</f>
        <v>0</v>
      </c>
      <c r="E24" s="15">
        <f>SUBTOTAL(109,Table143567810272932363942[Sick])</f>
        <v>0</v>
      </c>
      <c r="F24" s="15">
        <f>SUBTOTAL(109,Table143567810272932363942[Vacation])</f>
        <v>0</v>
      </c>
      <c r="G24" s="16">
        <f>SUBTOTAL(109,Table143567810272932363942[Total])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8"/>
  <sheetViews>
    <sheetView tabSelected="1" workbookViewId="0">
      <selection activeCell="I29" sqref="I29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29">
        <v>46372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46387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TEXT(Table1435678101128313743[[#This Row],[Date]],"dddd")</f>
        <v>Wednesday</v>
      </c>
      <c r="B9" s="26">
        <f>H3</f>
        <v>46372</v>
      </c>
      <c r="C9" s="7">
        <v>0</v>
      </c>
      <c r="D9" s="7"/>
      <c r="E9" s="7"/>
      <c r="F9" s="7"/>
      <c r="G9" s="17">
        <f t="shared" ref="G9:G24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TEXT(Table1435678101128313743[[#This Row],[Date]],"dddd")</f>
        <v>Thursday</v>
      </c>
      <c r="B10" s="26">
        <f>B9+1</f>
        <v>46373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TEXT(Table1435678101128313743[[#This Row],[Date]],"dddd")</f>
        <v>Friday</v>
      </c>
      <c r="B11" s="26">
        <f>B10+1</f>
        <v>46374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TEXT(Table1435678101128313743[[#This Row],[Date]],"dddd")</f>
        <v>Saturday</v>
      </c>
      <c r="B12" s="26">
        <f>B11+1</f>
        <v>46375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TEXT(Table1435678101128313743[[#This Row],[Date]],"dddd")</f>
        <v>Sunday</v>
      </c>
      <c r="B13" s="26">
        <f t="shared" ref="B13:B24" si="1">B12+1</f>
        <v>46376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TEXT(Table1435678101128313743[[#This Row],[Date]],"dddd")</f>
        <v>Monday</v>
      </c>
      <c r="B14" s="26">
        <f t="shared" si="1"/>
        <v>46377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TEXT(Table1435678101128313743[[#This Row],[Date]],"dddd")</f>
        <v>Tuesday</v>
      </c>
      <c r="B15" s="26">
        <f t="shared" si="1"/>
        <v>46378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TEXT(Table1435678101128313743[[#This Row],[Date]],"dddd")</f>
        <v>Wednesday</v>
      </c>
      <c r="B16" s="26">
        <f t="shared" si="1"/>
        <v>46379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TEXT(Table1435678101128313743[[#This Row],[Date]],"dddd")</f>
        <v>Thursday</v>
      </c>
      <c r="B17" s="26">
        <f t="shared" si="1"/>
        <v>46380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TEXT(Table1435678101128313743[[#This Row],[Date]],"dddd")</f>
        <v>Friday</v>
      </c>
      <c r="B18" s="26">
        <f t="shared" si="1"/>
        <v>46381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TEXT(Table1435678101128313743[[#This Row],[Date]],"dddd")</f>
        <v>Saturday</v>
      </c>
      <c r="B19" s="26">
        <f t="shared" si="1"/>
        <v>46382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TEXT(Table1435678101128313743[[#This Row],[Date]],"dddd")</f>
        <v>Sunday</v>
      </c>
      <c r="B20" s="26">
        <f t="shared" si="1"/>
        <v>46383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TEXT(Table1435678101128313743[[#This Row],[Date]],"dddd")</f>
        <v>Monday</v>
      </c>
      <c r="B21" s="26">
        <f t="shared" si="1"/>
        <v>46384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TEXT(Table1435678101128313743[[#This Row],[Date]],"dddd")</f>
        <v>Tuesday</v>
      </c>
      <c r="B22" s="26">
        <f t="shared" si="1"/>
        <v>46385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TEXT(Table1435678101128313743[[#This Row],[Date]],"dddd")</f>
        <v>Wednesday</v>
      </c>
      <c r="B23" s="26">
        <f t="shared" si="1"/>
        <v>46386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ht="18" customHeight="1" x14ac:dyDescent="0.25">
      <c r="A24" s="27" t="str">
        <f>TEXT(Table1435678101128313743[[#This Row],[Date]],"dddd")</f>
        <v>Thursday</v>
      </c>
      <c r="B24" s="26">
        <f t="shared" si="1"/>
        <v>46387</v>
      </c>
      <c r="C24" s="7">
        <v>0</v>
      </c>
      <c r="D24" s="7"/>
      <c r="E24" s="7"/>
      <c r="F24" s="7"/>
      <c r="G24" s="17">
        <f t="shared" si="0"/>
        <v>0</v>
      </c>
      <c r="H24" s="22"/>
    </row>
    <row r="25" spans="1:8" x14ac:dyDescent="0.25">
      <c r="A25" s="14"/>
      <c r="B25" s="15" t="s">
        <v>17</v>
      </c>
      <c r="C25" s="15">
        <f>SUBTOTAL(109,Table1435678101128313743[Regular Hours])</f>
        <v>0</v>
      </c>
      <c r="D25" s="15">
        <f>SUBTOTAL(109,Table1435678101128313743[Holiday])</f>
        <v>0</v>
      </c>
      <c r="E25" s="15">
        <f>SUBTOTAL(109,Table1435678101128313743[Sick])</f>
        <v>0</v>
      </c>
      <c r="F25" s="15">
        <f>SUBTOTAL(109,Table1435678101128313743[Vacation])</f>
        <v>0</v>
      </c>
      <c r="G25" s="16">
        <f>SUBTOTAL(109,Table1435678101128313743[Total])</f>
        <v>0</v>
      </c>
      <c r="H25" s="15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9"/>
      <c r="B27" s="9"/>
      <c r="C27" s="21" t="s">
        <v>18</v>
      </c>
      <c r="D27" s="18"/>
      <c r="E27" s="9"/>
      <c r="F27" s="9"/>
      <c r="G27" s="10"/>
      <c r="H27" s="9" t="s">
        <v>18</v>
      </c>
    </row>
    <row r="28" spans="1:8" x14ac:dyDescent="0.25">
      <c r="A28" s="20" t="s">
        <v>19</v>
      </c>
      <c r="B28" s="11"/>
      <c r="C28" s="12"/>
      <c r="D28" s="12"/>
      <c r="E28" s="19" t="s">
        <v>20</v>
      </c>
      <c r="G28" s="13"/>
      <c r="H28" s="12"/>
    </row>
  </sheetData>
  <mergeCells count="11">
    <mergeCell ref="A1:H1"/>
    <mergeCell ref="A2:F2"/>
    <mergeCell ref="A3:E3"/>
    <mergeCell ref="A4:E4"/>
    <mergeCell ref="F3:G3"/>
    <mergeCell ref="F4:G4"/>
    <mergeCell ref="A5:E5"/>
    <mergeCell ref="F5:H5"/>
    <mergeCell ref="A6:E6"/>
    <mergeCell ref="F6:H7"/>
    <mergeCell ref="A7:E7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F5" sqref="F5:H5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</v>
      </c>
      <c r="G3" s="46"/>
      <c r="H3" s="29">
        <v>46038</v>
      </c>
    </row>
    <row r="4" spans="1:8" x14ac:dyDescent="0.25">
      <c r="A4" s="36" t="s">
        <v>22</v>
      </c>
      <c r="B4" s="36"/>
      <c r="C4" s="36"/>
      <c r="D4" s="36"/>
      <c r="E4" s="36"/>
      <c r="F4" s="45" t="s">
        <v>4</v>
      </c>
      <c r="G4" s="46"/>
      <c r="H4" s="29">
        <v>46053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TEXT(Table1432[[#This Row],[Date]],"DDDD")</f>
        <v>Friday</v>
      </c>
      <c r="B9" s="26">
        <f>H3</f>
        <v>46038</v>
      </c>
      <c r="C9" s="7">
        <v>0</v>
      </c>
      <c r="D9" s="7"/>
      <c r="E9" s="7"/>
      <c r="F9" s="7"/>
      <c r="G9" s="17">
        <f t="shared" ref="G9:G24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TEXT(Table1432[[#This Row],[Date]],"DDDD")</f>
        <v>Saturday</v>
      </c>
      <c r="B10" s="26">
        <f>B9+1</f>
        <v>46039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TEXT(Table1432[[#This Row],[Date]],"DDDD")</f>
        <v>Sunday</v>
      </c>
      <c r="B11" s="26">
        <f>B10+1</f>
        <v>46040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TEXT(Table1432[[#This Row],[Date]],"DDDD")</f>
        <v>Monday</v>
      </c>
      <c r="B12" s="26">
        <f>B11+1</f>
        <v>46041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TEXT(Table1432[[#This Row],[Date]],"DDDD")</f>
        <v>Tuesday</v>
      </c>
      <c r="B13" s="26">
        <f t="shared" ref="B13:B24" si="1">B12+1</f>
        <v>46042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TEXT(Table1432[[#This Row],[Date]],"DDDD")</f>
        <v>Wednesday</v>
      </c>
      <c r="B14" s="26">
        <f t="shared" si="1"/>
        <v>46043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TEXT(Table1432[[#This Row],[Date]],"DDDD")</f>
        <v>Thursday</v>
      </c>
      <c r="B15" s="26">
        <f t="shared" si="1"/>
        <v>46044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TEXT(Table1432[[#This Row],[Date]],"DDDD")</f>
        <v>Friday</v>
      </c>
      <c r="B16" s="26">
        <f t="shared" si="1"/>
        <v>46045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TEXT(Table1432[[#This Row],[Date]],"DDDD")</f>
        <v>Saturday</v>
      </c>
      <c r="B17" s="26">
        <f t="shared" si="1"/>
        <v>46046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TEXT(Table1432[[#This Row],[Date]],"DDDD")</f>
        <v>Sunday</v>
      </c>
      <c r="B18" s="26">
        <f t="shared" si="1"/>
        <v>46047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TEXT(Table1432[[#This Row],[Date]],"DDDD")</f>
        <v>Monday</v>
      </c>
      <c r="B19" s="26">
        <f t="shared" si="1"/>
        <v>46048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TEXT(Table1432[[#This Row],[Date]],"DDDD")</f>
        <v>Tuesday</v>
      </c>
      <c r="B20" s="26">
        <f t="shared" si="1"/>
        <v>46049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TEXT(Table1432[[#This Row],[Date]],"DDDD")</f>
        <v>Wednesday</v>
      </c>
      <c r="B21" s="26">
        <f t="shared" si="1"/>
        <v>46050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TEXT(Table1432[[#This Row],[Date]],"DDDD")</f>
        <v>Thursday</v>
      </c>
      <c r="B22" s="26">
        <f t="shared" si="1"/>
        <v>46051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TEXT(Table1432[[#This Row],[Date]],"DDDD")</f>
        <v>Friday</v>
      </c>
      <c r="B23" s="26">
        <f t="shared" si="1"/>
        <v>46052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ht="18" customHeight="1" x14ac:dyDescent="0.25">
      <c r="A24" s="27" t="str">
        <f>TEXT(Table1432[[#This Row],[Date]],"DDDD")</f>
        <v>Saturday</v>
      </c>
      <c r="B24" s="26">
        <f t="shared" si="1"/>
        <v>46053</v>
      </c>
      <c r="C24" s="7">
        <v>0</v>
      </c>
      <c r="D24" s="7"/>
      <c r="E24" s="7"/>
      <c r="F24" s="7"/>
      <c r="G24" s="17">
        <f t="shared" si="0"/>
        <v>0</v>
      </c>
      <c r="H24" s="22"/>
    </row>
    <row r="25" spans="1:8" x14ac:dyDescent="0.25">
      <c r="A25" s="14"/>
      <c r="B25" s="15" t="s">
        <v>17</v>
      </c>
      <c r="C25" s="15">
        <f>SUBTOTAL(109,Table1432[Regular Hours])</f>
        <v>0</v>
      </c>
      <c r="D25" s="15">
        <f>SUBTOTAL(109,Table1432[Holiday])</f>
        <v>0</v>
      </c>
      <c r="E25" s="15">
        <f>SUBTOTAL(109,Table1432[Sick])</f>
        <v>0</v>
      </c>
      <c r="F25" s="15">
        <f>SUBTOTAL(109,Table1432[Vacation])</f>
        <v>0</v>
      </c>
      <c r="G25" s="16">
        <f>SUBTOTAL(109,Table1432[Total])</f>
        <v>0</v>
      </c>
      <c r="H25" s="15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9"/>
      <c r="B27" s="9"/>
      <c r="C27" s="21" t="s">
        <v>18</v>
      </c>
      <c r="D27" s="18"/>
      <c r="E27" s="9"/>
      <c r="F27" s="9"/>
      <c r="G27" s="10"/>
      <c r="H27" s="9" t="s">
        <v>18</v>
      </c>
    </row>
    <row r="28" spans="1:8" x14ac:dyDescent="0.25">
      <c r="A28" s="20" t="s">
        <v>19</v>
      </c>
      <c r="B28" s="11"/>
      <c r="C28" s="12"/>
      <c r="D28" s="12"/>
      <c r="E28" s="19" t="s">
        <v>20</v>
      </c>
      <c r="G28" s="13"/>
      <c r="H28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verticalDpi="3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F5" sqref="F5:H5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</v>
      </c>
      <c r="G3" s="46"/>
      <c r="H3" s="29">
        <v>46054</v>
      </c>
    </row>
    <row r="4" spans="1:8" x14ac:dyDescent="0.25">
      <c r="A4" s="36" t="s">
        <v>22</v>
      </c>
      <c r="B4" s="36"/>
      <c r="C4" s="36"/>
      <c r="D4" s="36"/>
      <c r="E4" s="36"/>
      <c r="F4" s="45" t="s">
        <v>4</v>
      </c>
      <c r="G4" s="46"/>
      <c r="H4" s="29">
        <v>46068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TEXT(Table1434[[#This Row],[Date]],"DDDD")</f>
        <v>Sunday</v>
      </c>
      <c r="B9" s="26">
        <f>H3</f>
        <v>46054</v>
      </c>
      <c r="C9" s="7">
        <v>0</v>
      </c>
      <c r="D9" s="7"/>
      <c r="E9" s="7"/>
      <c r="F9" s="7"/>
      <c r="G9" s="17">
        <f t="shared" ref="G9:G18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TEXT(Table1434[[#This Row],[Date]],"DDDD")</f>
        <v>Monday</v>
      </c>
      <c r="B10" s="26">
        <f>B9+1</f>
        <v>46055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TEXT(Table1434[[#This Row],[Date]],"DDDD")</f>
        <v>Tuesday</v>
      </c>
      <c r="B11" s="26">
        <f>B10+1</f>
        <v>46056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TEXT(Table1434[[#This Row],[Date]],"DDDD")</f>
        <v>Wednesday</v>
      </c>
      <c r="B12" s="26">
        <f>B11+1</f>
        <v>46057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TEXT(Table1434[[#This Row],[Date]],"DDDD")</f>
        <v>Thursday</v>
      </c>
      <c r="B13" s="26">
        <f t="shared" ref="B13:B23" si="1">B12+1</f>
        <v>46058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TEXT(Table1434[[#This Row],[Date]],"DDDD")</f>
        <v>Friday</v>
      </c>
      <c r="B14" s="26">
        <f t="shared" si="1"/>
        <v>46059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TEXT(Table1434[[#This Row],[Date]],"DDDD")</f>
        <v>Saturday</v>
      </c>
      <c r="B15" s="26">
        <f t="shared" si="1"/>
        <v>46060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TEXT(Table1434[[#This Row],[Date]],"DDDD")</f>
        <v>Sunday</v>
      </c>
      <c r="B16" s="26">
        <f t="shared" si="1"/>
        <v>46061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TEXT(Table1434[[#This Row],[Date]],"DDDD")</f>
        <v>Monday</v>
      </c>
      <c r="B17" s="26">
        <f t="shared" si="1"/>
        <v>46062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TEXT(Table1434[[#This Row],[Date]],"DDDD")</f>
        <v>Tuesday</v>
      </c>
      <c r="B18" s="26">
        <f t="shared" si="1"/>
        <v>46063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TEXT(Table1434[[#This Row],[Date]],"DDDD")</f>
        <v>Wednesday</v>
      </c>
      <c r="B19" s="26">
        <f t="shared" si="1"/>
        <v>46064</v>
      </c>
      <c r="C19" s="7">
        <v>0</v>
      </c>
      <c r="D19" s="7"/>
      <c r="E19" s="7"/>
      <c r="F19" s="7"/>
      <c r="G19" s="17">
        <f t="shared" ref="G19:G23" si="2">IF(SUM(C19:F19)&gt;24,"You've entered more than 24 hours.",SUM(C19:F19))</f>
        <v>0</v>
      </c>
      <c r="H19" s="22"/>
    </row>
    <row r="20" spans="1:8" ht="18" customHeight="1" x14ac:dyDescent="0.25">
      <c r="A20" s="27" t="str">
        <f>TEXT(Table1434[[#This Row],[Date]],"DDDD")</f>
        <v>Thursday</v>
      </c>
      <c r="B20" s="26">
        <f t="shared" si="1"/>
        <v>46065</v>
      </c>
      <c r="C20" s="7">
        <v>0</v>
      </c>
      <c r="D20" s="7"/>
      <c r="E20" s="7"/>
      <c r="F20" s="7"/>
      <c r="G20" s="17">
        <f t="shared" si="2"/>
        <v>0</v>
      </c>
      <c r="H20" s="23"/>
    </row>
    <row r="21" spans="1:8" ht="18" customHeight="1" x14ac:dyDescent="0.25">
      <c r="A21" s="27" t="str">
        <f>TEXT(Table1434[[#This Row],[Date]],"DDDD")</f>
        <v>Friday</v>
      </c>
      <c r="B21" s="26">
        <f t="shared" si="1"/>
        <v>46066</v>
      </c>
      <c r="C21" s="7">
        <v>0</v>
      </c>
      <c r="D21" s="7"/>
      <c r="E21" s="7"/>
      <c r="F21" s="7"/>
      <c r="G21" s="17">
        <f t="shared" si="2"/>
        <v>0</v>
      </c>
      <c r="H21" s="23"/>
    </row>
    <row r="22" spans="1:8" ht="18" customHeight="1" x14ac:dyDescent="0.25">
      <c r="A22" s="27" t="str">
        <f>TEXT(Table1434[[#This Row],[Date]],"DDDD")</f>
        <v>Saturday</v>
      </c>
      <c r="B22" s="26">
        <f t="shared" si="1"/>
        <v>46067</v>
      </c>
      <c r="C22" s="7">
        <v>0</v>
      </c>
      <c r="D22" s="7"/>
      <c r="E22" s="7"/>
      <c r="F22" s="7"/>
      <c r="G22" s="17">
        <f t="shared" si="2"/>
        <v>0</v>
      </c>
      <c r="H22" s="22"/>
    </row>
    <row r="23" spans="1:8" ht="18" customHeight="1" x14ac:dyDescent="0.25">
      <c r="A23" s="27" t="str">
        <f>TEXT(Table1434[[#This Row],[Date]],"DDDD")</f>
        <v>Sunday</v>
      </c>
      <c r="B23" s="26">
        <f t="shared" si="1"/>
        <v>46068</v>
      </c>
      <c r="C23" s="7">
        <v>0</v>
      </c>
      <c r="D23" s="7"/>
      <c r="E23" s="7"/>
      <c r="F23" s="7"/>
      <c r="G23" s="17">
        <f t="shared" si="2"/>
        <v>0</v>
      </c>
      <c r="H23" s="22"/>
    </row>
    <row r="24" spans="1:8" x14ac:dyDescent="0.25">
      <c r="A24" s="14"/>
      <c r="B24" s="15" t="s">
        <v>17</v>
      </c>
      <c r="C24" s="15">
        <f>SUBTOTAL(109,Table1434[Regular Hours])</f>
        <v>0</v>
      </c>
      <c r="D24" s="15">
        <f>SUBTOTAL(109,Table1434[Holiday])</f>
        <v>0</v>
      </c>
      <c r="E24" s="15">
        <f>SUBTOTAL(109,Table1434[Sick])</f>
        <v>0</v>
      </c>
      <c r="F24" s="15">
        <f>SUBTOTAL(109,Table1434[Vacation])</f>
        <v>0</v>
      </c>
      <c r="G24" s="16">
        <f>SUBTOTAL(109,Table1434[Total])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verticalDpi="3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workbookViewId="0">
      <selection activeCell="I8" sqref="I8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46069</v>
      </c>
    </row>
    <row r="4" spans="1:8" x14ac:dyDescent="0.25">
      <c r="A4" s="36" t="s">
        <v>22</v>
      </c>
      <c r="B4" s="36"/>
      <c r="C4" s="36"/>
      <c r="D4" s="36"/>
      <c r="E4" s="36"/>
      <c r="F4" s="30" t="s">
        <v>24</v>
      </c>
      <c r="G4" s="30"/>
      <c r="H4" s="29">
        <v>46081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TEXT(Table1435[[#This Row],[Date]],"DDDD")</f>
        <v>Monday</v>
      </c>
      <c r="B9" s="26">
        <f>H3</f>
        <v>46069</v>
      </c>
      <c r="C9" s="7">
        <v>0</v>
      </c>
      <c r="D9" s="7"/>
      <c r="E9" s="7"/>
      <c r="F9" s="7"/>
      <c r="G9" s="17">
        <f t="shared" ref="G9:G21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TEXT(Table1435[[#This Row],[Date]],"DDDD")</f>
        <v>Tuesday</v>
      </c>
      <c r="B10" s="26">
        <f>B9+1</f>
        <v>46070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TEXT(Table1435[[#This Row],[Date]],"DDDD")</f>
        <v>Wednesday</v>
      </c>
      <c r="B11" s="26">
        <f>B10+1</f>
        <v>46071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TEXT(Table1435[[#This Row],[Date]],"DDDD")</f>
        <v>Thursday</v>
      </c>
      <c r="B12" s="26">
        <f>B11+1</f>
        <v>46072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TEXT(Table1435[[#This Row],[Date]],"DDDD")</f>
        <v>Friday</v>
      </c>
      <c r="B13" s="26">
        <f t="shared" ref="B13:B21" si="1">B12+1</f>
        <v>46073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TEXT(Table1435[[#This Row],[Date]],"DDDD")</f>
        <v>Saturday</v>
      </c>
      <c r="B14" s="26">
        <f t="shared" si="1"/>
        <v>46074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TEXT(Table1435[[#This Row],[Date]],"DDDD")</f>
        <v>Sunday</v>
      </c>
      <c r="B15" s="26">
        <f t="shared" si="1"/>
        <v>46075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TEXT(Table1435[[#This Row],[Date]],"DDDD")</f>
        <v>Monday</v>
      </c>
      <c r="B16" s="26">
        <f t="shared" si="1"/>
        <v>46076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TEXT(Table1435[[#This Row],[Date]],"DDDD")</f>
        <v>Tuesday</v>
      </c>
      <c r="B17" s="26">
        <f t="shared" si="1"/>
        <v>46077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TEXT(Table1435[[#This Row],[Date]],"DDDD")</f>
        <v>Wednesday</v>
      </c>
      <c r="B18" s="26">
        <f t="shared" si="1"/>
        <v>46078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TEXT(Table1435[[#This Row],[Date]],"DDDD")</f>
        <v>Thursday</v>
      </c>
      <c r="B19" s="26">
        <f t="shared" si="1"/>
        <v>46079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TEXT(Table1435[[#This Row],[Date]],"DDDD")</f>
        <v>Friday</v>
      </c>
      <c r="B20" s="26">
        <f t="shared" si="1"/>
        <v>46080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TEXT(Table1435[[#This Row],[Date]],"DDDD")</f>
        <v>Saturday</v>
      </c>
      <c r="B21" s="26">
        <f t="shared" si="1"/>
        <v>46081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x14ac:dyDescent="0.25">
      <c r="A22" s="14"/>
      <c r="B22" s="15" t="s">
        <v>17</v>
      </c>
      <c r="C22" s="15">
        <f>SUBTOTAL(109,Table1435[Regular Hours])</f>
        <v>0</v>
      </c>
      <c r="D22" s="15">
        <f>SUBTOTAL(109,Table1435[Holiday])</f>
        <v>0</v>
      </c>
      <c r="E22" s="15">
        <f>SUBTOTAL(109,Table1435[Sick])</f>
        <v>0</v>
      </c>
      <c r="F22" s="15">
        <f>SUBTOTAL(109,Table1435[Vacation])</f>
        <v>0</v>
      </c>
      <c r="G22" s="16">
        <f>SUBTOTAL(109,Table1435[Total])</f>
        <v>0</v>
      </c>
      <c r="H22" s="15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9"/>
      <c r="B24" s="9"/>
      <c r="C24" s="21" t="s">
        <v>18</v>
      </c>
      <c r="D24" s="18"/>
      <c r="E24" s="9"/>
      <c r="F24" s="9"/>
      <c r="G24" s="10"/>
      <c r="H24" s="9" t="s">
        <v>18</v>
      </c>
    </row>
    <row r="25" spans="1:8" x14ac:dyDescent="0.25">
      <c r="A25" s="20" t="s">
        <v>19</v>
      </c>
      <c r="B25" s="11"/>
      <c r="C25" s="12"/>
      <c r="D25" s="12"/>
      <c r="E25" s="19" t="s">
        <v>20</v>
      </c>
      <c r="G25" s="13"/>
      <c r="H25" s="12"/>
    </row>
  </sheetData>
  <mergeCells count="10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workbookViewId="0">
      <selection activeCell="J17" sqref="J17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46082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46096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TEXT(Table1434[[#This Row],[Date]],"DDDD")</f>
        <v>Sunday</v>
      </c>
      <c r="B9" s="26">
        <f>H3</f>
        <v>46082</v>
      </c>
      <c r="C9" s="7">
        <v>0</v>
      </c>
      <c r="D9" s="7"/>
      <c r="E9" s="7"/>
      <c r="F9" s="7"/>
      <c r="G9" s="17">
        <f t="shared" ref="G9:G22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TEXT(Table1434[[#This Row],[Date]],"DDDD")</f>
        <v>Monday</v>
      </c>
      <c r="B10" s="26">
        <f>B9+1</f>
        <v>46083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TEXT(Table1434[[#This Row],[Date]],"DDDD")</f>
        <v>Tuesday</v>
      </c>
      <c r="B11" s="26">
        <f>B10+1</f>
        <v>46084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TEXT(Table1434[[#This Row],[Date]],"DDDD")</f>
        <v>Wednesday</v>
      </c>
      <c r="B12" s="26">
        <f>B11+1</f>
        <v>46085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TEXT(Table1434[[#This Row],[Date]],"DDDD")</f>
        <v>Thursday</v>
      </c>
      <c r="B13" s="26">
        <f t="shared" ref="B13:B23" si="1">B12+1</f>
        <v>46086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TEXT(Table1434[[#This Row],[Date]],"DDDD")</f>
        <v>Friday</v>
      </c>
      <c r="B14" s="26">
        <f t="shared" si="1"/>
        <v>46087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TEXT(Table1434[[#This Row],[Date]],"DDDD")</f>
        <v>Saturday</v>
      </c>
      <c r="B15" s="26">
        <f t="shared" si="1"/>
        <v>46088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TEXT(Table1434[[#This Row],[Date]],"DDDD")</f>
        <v>Sunday</v>
      </c>
      <c r="B16" s="26">
        <f t="shared" si="1"/>
        <v>46089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TEXT(Table1434[[#This Row],[Date]],"DDDD")</f>
        <v>Monday</v>
      </c>
      <c r="B17" s="26">
        <f t="shared" si="1"/>
        <v>46090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TEXT(Table1434[[#This Row],[Date]],"DDDD")</f>
        <v>Tuesday</v>
      </c>
      <c r="B18" s="26">
        <f t="shared" si="1"/>
        <v>46091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TEXT(Table1434[[#This Row],[Date]],"DDDD")</f>
        <v>Wednesday</v>
      </c>
      <c r="B19" s="26">
        <f t="shared" si="1"/>
        <v>46092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TEXT(Table1434[[#This Row],[Date]],"DDDD")</f>
        <v>Thursday</v>
      </c>
      <c r="B20" s="26">
        <f t="shared" si="1"/>
        <v>46093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TEXT(Table1434[[#This Row],[Date]],"DDDD")</f>
        <v>Friday</v>
      </c>
      <c r="B21" s="26">
        <f t="shared" si="1"/>
        <v>46094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TEXT(Table1434[[#This Row],[Date]],"DDDD")</f>
        <v>Saturday</v>
      </c>
      <c r="B22" s="26">
        <f t="shared" si="1"/>
        <v>46095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TEXT(Table1434[[#This Row],[Date]],"DDDD")</f>
        <v>Sunday</v>
      </c>
      <c r="B23" s="26">
        <f t="shared" si="1"/>
        <v>46096</v>
      </c>
      <c r="C23" s="7">
        <v>0</v>
      </c>
      <c r="D23" s="7"/>
      <c r="E23" s="7"/>
      <c r="F23" s="7"/>
      <c r="G23" s="17">
        <f t="shared" ref="G23" si="2">IF(SUM(C23:F23)&gt;24,"You've entered more than 24 hours.",SUM(C23:F23))</f>
        <v>0</v>
      </c>
      <c r="H23" s="22"/>
    </row>
    <row r="24" spans="1:8" x14ac:dyDescent="0.25">
      <c r="A24" s="14"/>
      <c r="B24" s="15" t="s">
        <v>17</v>
      </c>
      <c r="C24" s="15">
        <f>SUBTOTAL(109,Table14356[Regular Hours])</f>
        <v>0</v>
      </c>
      <c r="D24" s="15">
        <f>SUBTOTAL(109,Table14356[Holiday])</f>
        <v>0</v>
      </c>
      <c r="E24" s="15">
        <f>SUBTOTAL(109,Table14356[Sick])</f>
        <v>0</v>
      </c>
      <c r="F24" s="15">
        <f>SUBTOTAL(109,Table14356[Vacation])</f>
        <v>0</v>
      </c>
      <c r="G24" s="16">
        <f>SUBTOTAL(109,Table14356[Total])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verticalDpi="3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workbookViewId="0">
      <selection activeCell="I4" sqref="I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25</v>
      </c>
      <c r="G3" s="46"/>
      <c r="H3" s="31">
        <v>46097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31">
        <v>46112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TEXT(Table143567[[#This Row],[Date]],"dddd")</f>
        <v>Monday</v>
      </c>
      <c r="B9" s="26">
        <f>H3</f>
        <v>46097</v>
      </c>
      <c r="C9" s="7">
        <v>0</v>
      </c>
      <c r="D9" s="7"/>
      <c r="E9" s="7"/>
      <c r="F9" s="7"/>
      <c r="G9" s="17">
        <f t="shared" ref="G9:G24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TEXT(Table143567[[#This Row],[Date]],"dddd")</f>
        <v>Tuesday</v>
      </c>
      <c r="B10" s="26">
        <f>B9+1</f>
        <v>46098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TEXT(Table143567[[#This Row],[Date]],"dddd")</f>
        <v>Wednesday</v>
      </c>
      <c r="B11" s="26">
        <f>B10+1</f>
        <v>46099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TEXT(Table143567[[#This Row],[Date]],"dddd")</f>
        <v>Thursday</v>
      </c>
      <c r="B12" s="26">
        <f>B11+1</f>
        <v>46100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TEXT(Table143567[[#This Row],[Date]],"dddd")</f>
        <v>Friday</v>
      </c>
      <c r="B13" s="26">
        <f t="shared" ref="B13:B24" si="1">B12+1</f>
        <v>46101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TEXT(Table143567[[#This Row],[Date]],"dddd")</f>
        <v>Saturday</v>
      </c>
      <c r="B14" s="26">
        <f t="shared" si="1"/>
        <v>46102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TEXT(Table143567[[#This Row],[Date]],"dddd")</f>
        <v>Sunday</v>
      </c>
      <c r="B15" s="26">
        <f t="shared" si="1"/>
        <v>46103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TEXT(Table143567[[#This Row],[Date]],"dddd")</f>
        <v>Monday</v>
      </c>
      <c r="B16" s="26">
        <f t="shared" si="1"/>
        <v>46104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TEXT(Table143567[[#This Row],[Date]],"dddd")</f>
        <v>Tuesday</v>
      </c>
      <c r="B17" s="26">
        <f t="shared" si="1"/>
        <v>46105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TEXT(Table143567[[#This Row],[Date]],"dddd")</f>
        <v>Wednesday</v>
      </c>
      <c r="B18" s="26">
        <f t="shared" si="1"/>
        <v>46106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TEXT(Table143567[[#This Row],[Date]],"dddd")</f>
        <v>Thursday</v>
      </c>
      <c r="B19" s="26">
        <f t="shared" si="1"/>
        <v>46107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TEXT(Table143567[[#This Row],[Date]],"dddd")</f>
        <v>Friday</v>
      </c>
      <c r="B20" s="26">
        <f t="shared" si="1"/>
        <v>46108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TEXT(Table143567[[#This Row],[Date]],"dddd")</f>
        <v>Saturday</v>
      </c>
      <c r="B21" s="26">
        <f t="shared" si="1"/>
        <v>46109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TEXT(Table143567[[#This Row],[Date]],"dddd")</f>
        <v>Sunday</v>
      </c>
      <c r="B22" s="26">
        <f t="shared" si="1"/>
        <v>46110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TEXT(Table143567[[#This Row],[Date]],"dddd")</f>
        <v>Monday</v>
      </c>
      <c r="B23" s="26">
        <f t="shared" si="1"/>
        <v>46111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ht="18" customHeight="1" x14ac:dyDescent="0.25">
      <c r="A24" s="27" t="str">
        <f>TEXT(Table143567[[#This Row],[Date]],"dddd")</f>
        <v>Tuesday</v>
      </c>
      <c r="B24" s="26">
        <f t="shared" si="1"/>
        <v>46112</v>
      </c>
      <c r="C24" s="7">
        <v>0</v>
      </c>
      <c r="D24" s="7"/>
      <c r="E24" s="7"/>
      <c r="F24" s="7"/>
      <c r="G24" s="17">
        <f t="shared" si="0"/>
        <v>0</v>
      </c>
      <c r="H24" s="22"/>
    </row>
    <row r="25" spans="1:8" x14ac:dyDescent="0.25">
      <c r="A25" s="14"/>
      <c r="B25" s="15" t="s">
        <v>17</v>
      </c>
      <c r="C25" s="15">
        <f>SUBTOTAL(109,Table143567[Regular Hours])</f>
        <v>0</v>
      </c>
      <c r="D25" s="15">
        <f>SUBTOTAL(109,Table143567[Holiday])</f>
        <v>0</v>
      </c>
      <c r="E25" s="15">
        <f>SUBTOTAL(109,Table143567[Sick])</f>
        <v>0</v>
      </c>
      <c r="F25" s="15">
        <f>SUBTOTAL(109,Table143567[Vacation])</f>
        <v>0</v>
      </c>
      <c r="G25" s="16">
        <f>SUBTOTAL(109,Table143567[Total])</f>
        <v>0</v>
      </c>
      <c r="H25" s="15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9"/>
      <c r="B27" s="9"/>
      <c r="C27" s="21" t="s">
        <v>18</v>
      </c>
      <c r="D27" s="18"/>
      <c r="E27" s="9"/>
      <c r="F27" s="9"/>
      <c r="G27" s="10"/>
      <c r="H27" s="9" t="s">
        <v>18</v>
      </c>
    </row>
    <row r="28" spans="1:8" x14ac:dyDescent="0.25">
      <c r="A28" s="20" t="s">
        <v>19</v>
      </c>
      <c r="B28" s="11"/>
      <c r="C28" s="12"/>
      <c r="D28" s="12"/>
      <c r="E28" s="19" t="s">
        <v>20</v>
      </c>
      <c r="G28" s="13"/>
      <c r="H28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verticalDpi="300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7"/>
  <sheetViews>
    <sheetView workbookViewId="0">
      <selection activeCell="I3" sqref="I3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46113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46127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TEXT(Table14356789[[#This Row],[Date]],"DDDD")</f>
        <v>Wednesday</v>
      </c>
      <c r="B9" s="26">
        <f>H3</f>
        <v>46113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TEXT(Table14356789[[#This Row],[Date]],"DDDD")</f>
        <v>Thursday</v>
      </c>
      <c r="B10" s="26">
        <f>B9+1</f>
        <v>46114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TEXT(Table14356789[[#This Row],[Date]],"DDDD")</f>
        <v>Friday</v>
      </c>
      <c r="B11" s="26">
        <f>B10+1</f>
        <v>46115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TEXT(Table14356789[[#This Row],[Date]],"DDDD")</f>
        <v>Saturday</v>
      </c>
      <c r="B12" s="26">
        <f>B11+1</f>
        <v>46116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TEXT(Table14356789[[#This Row],[Date]],"DDDD")</f>
        <v>Sunday</v>
      </c>
      <c r="B13" s="26">
        <f t="shared" ref="B13:B23" si="1">B12+1</f>
        <v>46117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TEXT(Table14356789[[#This Row],[Date]],"DDDD")</f>
        <v>Monday</v>
      </c>
      <c r="B14" s="26">
        <f t="shared" si="1"/>
        <v>46118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TEXT(Table14356789[[#This Row],[Date]],"DDDD")</f>
        <v>Tuesday</v>
      </c>
      <c r="B15" s="26">
        <f t="shared" si="1"/>
        <v>46119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TEXT(Table14356789[[#This Row],[Date]],"DDDD")</f>
        <v>Wednesday</v>
      </c>
      <c r="B16" s="26">
        <f t="shared" si="1"/>
        <v>46120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TEXT(Table14356789[[#This Row],[Date]],"DDDD")</f>
        <v>Thursday</v>
      </c>
      <c r="B17" s="26">
        <f t="shared" si="1"/>
        <v>46121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TEXT(Table14356789[[#This Row],[Date]],"DDDD")</f>
        <v>Friday</v>
      </c>
      <c r="B18" s="26">
        <f t="shared" si="1"/>
        <v>46122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TEXT(Table14356789[[#This Row],[Date]],"DDDD")</f>
        <v>Saturday</v>
      </c>
      <c r="B19" s="26">
        <f t="shared" si="1"/>
        <v>46123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TEXT(Table14356789[[#This Row],[Date]],"DDDD")</f>
        <v>Sunday</v>
      </c>
      <c r="B20" s="26">
        <f t="shared" si="1"/>
        <v>46124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TEXT(Table14356789[[#This Row],[Date]],"DDDD")</f>
        <v>Monday</v>
      </c>
      <c r="B21" s="26">
        <f t="shared" si="1"/>
        <v>46125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TEXT(Table14356789[[#This Row],[Date]],"DDDD")</f>
        <v>Tuesday</v>
      </c>
      <c r="B22" s="26">
        <f t="shared" si="1"/>
        <v>46126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TEXT(Table14356789[[#This Row],[Date]],"DDDD")</f>
        <v>Wednesday</v>
      </c>
      <c r="B23" s="26">
        <f t="shared" si="1"/>
        <v>46127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SUBTOTAL(109,Table14356789[Regular Hours])</f>
        <v>0</v>
      </c>
      <c r="D24" s="15">
        <f>SUBTOTAL(109,Table14356789[Holiday])</f>
        <v>0</v>
      </c>
      <c r="E24" s="15">
        <f>SUBTOTAL(109,Table14356789[Sick])</f>
        <v>0</v>
      </c>
      <c r="F24" s="15">
        <f>SUBTOTAL(109,Table14356789[Vacation])</f>
        <v>0</v>
      </c>
      <c r="G24" s="16">
        <f>SUBTOTAL(109,Table14356789[Total])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workbookViewId="0">
      <selection activeCell="I4" sqref="I4"/>
    </sheetView>
  </sheetViews>
  <sheetFormatPr defaultRowHeight="15" x14ac:dyDescent="0.25"/>
  <cols>
    <col min="1" max="1" width="18.42578125" style="1" customWidth="1"/>
    <col min="2" max="2" width="17.42578125" style="1" customWidth="1"/>
    <col min="3" max="3" width="16.28515625" style="1" customWidth="1"/>
    <col min="4" max="4" width="13.7109375" style="1" customWidth="1"/>
    <col min="5" max="5" width="12" style="1" customWidth="1"/>
    <col min="6" max="6" width="13" style="1" customWidth="1"/>
    <col min="7" max="7" width="16" style="1" customWidth="1"/>
    <col min="8" max="8" width="26.5703125" style="1" customWidth="1"/>
    <col min="9" max="9" width="36.28515625" style="1" customWidth="1"/>
    <col min="10" max="16384" width="9.140625" style="1"/>
  </cols>
  <sheetData>
    <row r="1" spans="1:8" ht="57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/>
      <c r="B2" s="41"/>
      <c r="C2" s="41"/>
      <c r="D2" s="41"/>
      <c r="E2" s="41"/>
      <c r="F2" s="41"/>
      <c r="G2" s="2"/>
      <c r="H2" s="3"/>
    </row>
    <row r="3" spans="1:8" x14ac:dyDescent="0.25">
      <c r="A3" s="36" t="s">
        <v>21</v>
      </c>
      <c r="B3" s="36"/>
      <c r="C3" s="36"/>
      <c r="D3" s="36"/>
      <c r="E3" s="36"/>
      <c r="F3" s="45" t="s">
        <v>23</v>
      </c>
      <c r="G3" s="46"/>
      <c r="H3" s="29">
        <v>46128</v>
      </c>
    </row>
    <row r="4" spans="1:8" x14ac:dyDescent="0.25">
      <c r="A4" s="36" t="s">
        <v>22</v>
      </c>
      <c r="B4" s="36"/>
      <c r="C4" s="36"/>
      <c r="D4" s="36"/>
      <c r="E4" s="36"/>
      <c r="F4" s="45" t="s">
        <v>24</v>
      </c>
      <c r="G4" s="46"/>
      <c r="H4" s="29">
        <v>46142</v>
      </c>
    </row>
    <row r="5" spans="1:8" x14ac:dyDescent="0.25">
      <c r="A5" s="36" t="s">
        <v>5</v>
      </c>
      <c r="B5" s="36"/>
      <c r="C5" s="36"/>
      <c r="D5" s="36"/>
      <c r="E5" s="36"/>
      <c r="F5" s="37" t="s">
        <v>6</v>
      </c>
      <c r="G5" s="37"/>
      <c r="H5" s="37"/>
    </row>
    <row r="6" spans="1:8" ht="18" customHeight="1" x14ac:dyDescent="0.25">
      <c r="A6" s="36" t="s">
        <v>7</v>
      </c>
      <c r="B6" s="36"/>
      <c r="C6" s="36"/>
      <c r="D6" s="36"/>
      <c r="E6" s="36"/>
      <c r="F6" s="38" t="s">
        <v>8</v>
      </c>
      <c r="G6" s="38"/>
      <c r="H6" s="38"/>
    </row>
    <row r="7" spans="1:8" x14ac:dyDescent="0.25">
      <c r="A7" s="42"/>
      <c r="B7" s="43"/>
      <c r="C7" s="43"/>
      <c r="D7" s="43"/>
      <c r="E7" s="44"/>
      <c r="F7" s="38"/>
      <c r="G7" s="38"/>
      <c r="H7" s="38"/>
    </row>
    <row r="8" spans="1:8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  <c r="H8" s="5" t="s">
        <v>16</v>
      </c>
    </row>
    <row r="9" spans="1:8" ht="18" customHeight="1" x14ac:dyDescent="0.25">
      <c r="A9" s="27" t="str">
        <f>TEXT(Table1435678[[#This Row],[Date]],"DDDD")</f>
        <v>Thursday</v>
      </c>
      <c r="B9" s="26">
        <f>H3</f>
        <v>46128</v>
      </c>
      <c r="C9" s="7">
        <v>0</v>
      </c>
      <c r="D9" s="7"/>
      <c r="E9" s="7"/>
      <c r="F9" s="7"/>
      <c r="G9" s="17">
        <f t="shared" ref="G9:G23" si="0">IF(SUM(C9:F9)&gt;24,"You've entered more than 24 hours.",SUM(C9:F9))</f>
        <v>0</v>
      </c>
      <c r="H9" s="22"/>
    </row>
    <row r="10" spans="1:8" ht="18" customHeight="1" x14ac:dyDescent="0.25">
      <c r="A10" s="27" t="str">
        <f>TEXT(Table1435678[[#This Row],[Date]],"DDDD")</f>
        <v>Friday</v>
      </c>
      <c r="B10" s="26">
        <f>B9+1</f>
        <v>46129</v>
      </c>
      <c r="C10" s="7">
        <v>0</v>
      </c>
      <c r="D10" s="7"/>
      <c r="E10" s="7"/>
      <c r="F10" s="7"/>
      <c r="G10" s="17">
        <f t="shared" si="0"/>
        <v>0</v>
      </c>
      <c r="H10" s="23"/>
    </row>
    <row r="11" spans="1:8" ht="18" customHeight="1" x14ac:dyDescent="0.25">
      <c r="A11" s="27" t="str">
        <f>TEXT(Table1435678[[#This Row],[Date]],"DDDD")</f>
        <v>Saturday</v>
      </c>
      <c r="B11" s="26">
        <f>B10+1</f>
        <v>46130</v>
      </c>
      <c r="C11" s="7">
        <v>0</v>
      </c>
      <c r="D11" s="7"/>
      <c r="E11" s="7"/>
      <c r="F11" s="7"/>
      <c r="G11" s="17">
        <f t="shared" si="0"/>
        <v>0</v>
      </c>
      <c r="H11" s="23"/>
    </row>
    <row r="12" spans="1:8" ht="18" customHeight="1" x14ac:dyDescent="0.25">
      <c r="A12" s="27" t="str">
        <f>TEXT(Table1435678[[#This Row],[Date]],"DDDD")</f>
        <v>Sunday</v>
      </c>
      <c r="B12" s="26">
        <f>B11+1</f>
        <v>46131</v>
      </c>
      <c r="C12" s="7">
        <v>0</v>
      </c>
      <c r="D12" s="7"/>
      <c r="E12" s="7"/>
      <c r="F12" s="7"/>
      <c r="G12" s="17">
        <f t="shared" si="0"/>
        <v>0</v>
      </c>
      <c r="H12" s="22"/>
    </row>
    <row r="13" spans="1:8" ht="18" customHeight="1" x14ac:dyDescent="0.25">
      <c r="A13" s="27" t="str">
        <f>TEXT(Table1435678[[#This Row],[Date]],"DDDD")</f>
        <v>Monday</v>
      </c>
      <c r="B13" s="26">
        <f t="shared" ref="B13:B23" si="1">B12+1</f>
        <v>46132</v>
      </c>
      <c r="C13" s="7">
        <v>0</v>
      </c>
      <c r="D13" s="7"/>
      <c r="E13" s="7"/>
      <c r="F13" s="7"/>
      <c r="G13" s="17">
        <f t="shared" si="0"/>
        <v>0</v>
      </c>
      <c r="H13" s="22"/>
    </row>
    <row r="14" spans="1:8" ht="18" customHeight="1" x14ac:dyDescent="0.25">
      <c r="A14" s="27" t="str">
        <f>TEXT(Table1435678[[#This Row],[Date]],"DDDD")</f>
        <v>Tuesday</v>
      </c>
      <c r="B14" s="26">
        <f t="shared" si="1"/>
        <v>46133</v>
      </c>
      <c r="C14" s="7">
        <v>0</v>
      </c>
      <c r="D14" s="7"/>
      <c r="E14" s="7"/>
      <c r="F14" s="7"/>
      <c r="G14" s="17">
        <f t="shared" si="0"/>
        <v>0</v>
      </c>
      <c r="H14" s="22"/>
    </row>
    <row r="15" spans="1:8" ht="18" customHeight="1" x14ac:dyDescent="0.25">
      <c r="A15" s="27" t="str">
        <f>TEXT(Table1435678[[#This Row],[Date]],"DDDD")</f>
        <v>Wednesday</v>
      </c>
      <c r="B15" s="26">
        <f t="shared" si="1"/>
        <v>46134</v>
      </c>
      <c r="C15" s="7">
        <v>0</v>
      </c>
      <c r="D15" s="7"/>
      <c r="E15" s="7"/>
      <c r="F15" s="7"/>
      <c r="G15" s="17">
        <f t="shared" si="0"/>
        <v>0</v>
      </c>
      <c r="H15" s="22"/>
    </row>
    <row r="16" spans="1:8" ht="18" customHeight="1" x14ac:dyDescent="0.25">
      <c r="A16" s="27" t="str">
        <f>TEXT(Table1435678[[#This Row],[Date]],"DDDD")</f>
        <v>Thursday</v>
      </c>
      <c r="B16" s="26">
        <f t="shared" si="1"/>
        <v>46135</v>
      </c>
      <c r="C16" s="7">
        <v>0</v>
      </c>
      <c r="D16" s="7"/>
      <c r="E16" s="7"/>
      <c r="F16" s="7"/>
      <c r="G16" s="17">
        <f t="shared" si="0"/>
        <v>0</v>
      </c>
      <c r="H16" s="22"/>
    </row>
    <row r="17" spans="1:8" ht="18" customHeight="1" x14ac:dyDescent="0.25">
      <c r="A17" s="27" t="str">
        <f>TEXT(Table1435678[[#This Row],[Date]],"DDDD")</f>
        <v>Friday</v>
      </c>
      <c r="B17" s="26">
        <f t="shared" si="1"/>
        <v>46136</v>
      </c>
      <c r="C17" s="7">
        <v>0</v>
      </c>
      <c r="D17" s="7"/>
      <c r="E17" s="7"/>
      <c r="F17" s="7"/>
      <c r="G17" s="17">
        <f t="shared" si="0"/>
        <v>0</v>
      </c>
      <c r="H17" s="23"/>
    </row>
    <row r="18" spans="1:8" ht="18" customHeight="1" x14ac:dyDescent="0.25">
      <c r="A18" s="27" t="str">
        <f>TEXT(Table1435678[[#This Row],[Date]],"DDDD")</f>
        <v>Saturday</v>
      </c>
      <c r="B18" s="26">
        <f t="shared" si="1"/>
        <v>46137</v>
      </c>
      <c r="C18" s="7">
        <v>0</v>
      </c>
      <c r="D18" s="7"/>
      <c r="E18" s="7"/>
      <c r="F18" s="7"/>
      <c r="G18" s="17">
        <f t="shared" si="0"/>
        <v>0</v>
      </c>
      <c r="H18" s="22"/>
    </row>
    <row r="19" spans="1:8" ht="18" customHeight="1" x14ac:dyDescent="0.25">
      <c r="A19" s="27" t="str">
        <f>TEXT(Table1435678[[#This Row],[Date]],"DDDD")</f>
        <v>Sunday</v>
      </c>
      <c r="B19" s="26">
        <f t="shared" si="1"/>
        <v>46138</v>
      </c>
      <c r="C19" s="7">
        <v>0</v>
      </c>
      <c r="D19" s="7"/>
      <c r="E19" s="7"/>
      <c r="F19" s="7"/>
      <c r="G19" s="17">
        <f t="shared" si="0"/>
        <v>0</v>
      </c>
      <c r="H19" s="22"/>
    </row>
    <row r="20" spans="1:8" ht="18" customHeight="1" x14ac:dyDescent="0.25">
      <c r="A20" s="27" t="str">
        <f>TEXT(Table1435678[[#This Row],[Date]],"DDDD")</f>
        <v>Monday</v>
      </c>
      <c r="B20" s="26">
        <f t="shared" si="1"/>
        <v>46139</v>
      </c>
      <c r="C20" s="7">
        <v>0</v>
      </c>
      <c r="D20" s="7"/>
      <c r="E20" s="7"/>
      <c r="F20" s="7"/>
      <c r="G20" s="17">
        <f t="shared" si="0"/>
        <v>0</v>
      </c>
      <c r="H20" s="22"/>
    </row>
    <row r="21" spans="1:8" ht="18" customHeight="1" x14ac:dyDescent="0.25">
      <c r="A21" s="27" t="str">
        <f>TEXT(Table1435678[[#This Row],[Date]],"DDDD")</f>
        <v>Tuesday</v>
      </c>
      <c r="B21" s="26">
        <f t="shared" si="1"/>
        <v>46140</v>
      </c>
      <c r="C21" s="7">
        <v>0</v>
      </c>
      <c r="D21" s="7"/>
      <c r="E21" s="7"/>
      <c r="F21" s="7"/>
      <c r="G21" s="17">
        <f t="shared" si="0"/>
        <v>0</v>
      </c>
      <c r="H21" s="22"/>
    </row>
    <row r="22" spans="1:8" ht="18" customHeight="1" x14ac:dyDescent="0.25">
      <c r="A22" s="27" t="str">
        <f>TEXT(Table1435678[[#This Row],[Date]],"DDDD")</f>
        <v>Wednesday</v>
      </c>
      <c r="B22" s="26">
        <f t="shared" si="1"/>
        <v>46141</v>
      </c>
      <c r="C22" s="7">
        <v>0</v>
      </c>
      <c r="D22" s="7"/>
      <c r="E22" s="7"/>
      <c r="F22" s="7"/>
      <c r="G22" s="17">
        <f t="shared" si="0"/>
        <v>0</v>
      </c>
      <c r="H22" s="22"/>
    </row>
    <row r="23" spans="1:8" ht="18" customHeight="1" x14ac:dyDescent="0.25">
      <c r="A23" s="27" t="str">
        <f>TEXT(Table1435678[[#This Row],[Date]],"DDDD")</f>
        <v>Thursday</v>
      </c>
      <c r="B23" s="26">
        <f t="shared" si="1"/>
        <v>46142</v>
      </c>
      <c r="C23" s="7">
        <v>0</v>
      </c>
      <c r="D23" s="7"/>
      <c r="E23" s="7"/>
      <c r="F23" s="7"/>
      <c r="G23" s="17">
        <f t="shared" si="0"/>
        <v>0</v>
      </c>
      <c r="H23" s="22"/>
    </row>
    <row r="24" spans="1:8" x14ac:dyDescent="0.25">
      <c r="A24" s="14"/>
      <c r="B24" s="15" t="s">
        <v>17</v>
      </c>
      <c r="C24" s="15">
        <f>SUBTOTAL(109,Table1435678[Regular Hours])</f>
        <v>0</v>
      </c>
      <c r="D24" s="15">
        <f>SUBTOTAL(109,Table1435678[Holiday])</f>
        <v>0</v>
      </c>
      <c r="E24" s="15">
        <f>SUBTOTAL(109,Table1435678[Sick])</f>
        <v>0</v>
      </c>
      <c r="F24" s="15">
        <f>SUBTOTAL(109,Table1435678[Vacation])</f>
        <v>0</v>
      </c>
      <c r="G24" s="16">
        <f>SUBTOTAL(109,Table1435678[Total])</f>
        <v>0</v>
      </c>
      <c r="H24" s="15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9"/>
      <c r="B26" s="9"/>
      <c r="C26" s="21" t="s">
        <v>18</v>
      </c>
      <c r="D26" s="18"/>
      <c r="E26" s="9"/>
      <c r="F26" s="9"/>
      <c r="G26" s="10"/>
      <c r="H26" s="9" t="s">
        <v>18</v>
      </c>
    </row>
    <row r="27" spans="1:8" x14ac:dyDescent="0.25">
      <c r="A27" s="20" t="s">
        <v>19</v>
      </c>
      <c r="B27" s="11"/>
      <c r="C27" s="12"/>
      <c r="D27" s="12"/>
      <c r="E27" s="19" t="s">
        <v>20</v>
      </c>
      <c r="G27" s="13"/>
      <c r="H27" s="12"/>
    </row>
  </sheetData>
  <mergeCells count="11">
    <mergeCell ref="A5:E5"/>
    <mergeCell ref="F5:H5"/>
    <mergeCell ref="A6:E6"/>
    <mergeCell ref="F6:H7"/>
    <mergeCell ref="A7:E7"/>
    <mergeCell ref="A1:H1"/>
    <mergeCell ref="A2:F2"/>
    <mergeCell ref="A3:E3"/>
    <mergeCell ref="A4:E4"/>
    <mergeCell ref="F3:G3"/>
    <mergeCell ref="F4:G4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3a492d-2166-42f3-a1c8-1008f3a449bf" xsi:nil="true"/>
    <lcf76f155ced4ddcb4097134ff3c332f xmlns="18ee4d82-de9c-44a7-a3bc-e226d856b1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656113E1FAB44B41821D46799BECC" ma:contentTypeVersion="11" ma:contentTypeDescription="Create a new document." ma:contentTypeScope="" ma:versionID="03645da8393a4cc3b56e5b4b7920a689">
  <xsd:schema xmlns:xsd="http://www.w3.org/2001/XMLSchema" xmlns:xs="http://www.w3.org/2001/XMLSchema" xmlns:p="http://schemas.microsoft.com/office/2006/metadata/properties" xmlns:ns2="18ee4d82-de9c-44a7-a3bc-e226d856b1f9" xmlns:ns3="043a492d-2166-42f3-a1c8-1008f3a449bf" targetNamespace="http://schemas.microsoft.com/office/2006/metadata/properties" ma:root="true" ma:fieldsID="17359053e269610e7c3b127822484f16" ns2:_="" ns3:_="">
    <xsd:import namespace="18ee4d82-de9c-44a7-a3bc-e226d856b1f9"/>
    <xsd:import namespace="043a492d-2166-42f3-a1c8-1008f3a449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e4d82-de9c-44a7-a3bc-e226d856b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0faf12d-e112-4793-8840-f0a8975b5c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a492d-2166-42f3-a1c8-1008f3a449b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7933b4-f78d-4efc-8b55-a33c3177001b}" ma:internalName="TaxCatchAll" ma:showField="CatchAllData" ma:web="043a492d-2166-42f3-a1c8-1008f3a449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4AF89-D1A7-4074-88CC-5E326F707D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EAD0DF-2DA9-4A8B-AB2D-476C501778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5409F-4626-4EBA-9BEC-A70B0AFEFF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Instructions</vt:lpstr>
      <vt:lpstr>Jan 1-Jan 15</vt:lpstr>
      <vt:lpstr>Jan 16- Jan 31</vt:lpstr>
      <vt:lpstr>Feb 1 - Feb 15</vt:lpstr>
      <vt:lpstr>Feb 16 - Feb 28</vt:lpstr>
      <vt:lpstr>Mar 1 - Mar 15</vt:lpstr>
      <vt:lpstr>Mar 16 - Mar 31</vt:lpstr>
      <vt:lpstr>Apr 1 - Apr 15</vt:lpstr>
      <vt:lpstr>Apr 16 - Apr 30</vt:lpstr>
      <vt:lpstr>May 1 - May 15</vt:lpstr>
      <vt:lpstr>May 16 - May 31</vt:lpstr>
      <vt:lpstr>June 1 - June 15</vt:lpstr>
      <vt:lpstr>June 16 - June 30</vt:lpstr>
      <vt:lpstr>July 1 - July 15</vt:lpstr>
      <vt:lpstr>July 16-July 31</vt:lpstr>
      <vt:lpstr>Aug 1 - Aug 15</vt:lpstr>
      <vt:lpstr>Aug 16 - Aug 31</vt:lpstr>
      <vt:lpstr>Sept 1 - Sept 15</vt:lpstr>
      <vt:lpstr>Sept 16 - Sept 30</vt:lpstr>
      <vt:lpstr>Oct 1 - Oct 15</vt:lpstr>
      <vt:lpstr>Oct 16 - Oct 31</vt:lpstr>
      <vt:lpstr>Nov 1 - Nov 15</vt:lpstr>
      <vt:lpstr>Nov 16-Nov 30</vt:lpstr>
      <vt:lpstr>Dec 1 - Dec 15</vt:lpstr>
      <vt:lpstr>Dec 16 - Dec 31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Hutchison</dc:creator>
  <cp:keywords/>
  <dc:description/>
  <cp:lastModifiedBy>Terisha A Kness</cp:lastModifiedBy>
  <cp:revision/>
  <dcterms:created xsi:type="dcterms:W3CDTF">2014-05-19T15:48:44Z</dcterms:created>
  <dcterms:modified xsi:type="dcterms:W3CDTF">2025-10-30T20:27:41Z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0x010100CF5656113E1FAB44B41821D46799BECC</vt:lpwstr>
  </property>
  <property fmtid="{D5CDD505-2E9C-101B-9397-08002B2CF9AE}" pid="3" name="Order">
    <vt:r8>3042200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